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博士班" sheetId="5" r:id="rId1"/>
    <sheet name="推免生" sheetId="2" r:id="rId2"/>
    <sheet name="食品科学与工程" sheetId="1" r:id="rId3"/>
    <sheet name="食品加工与安全" sheetId="4" r:id="rId4"/>
    <sheet name="食品工程" sheetId="7" r:id="rId5"/>
    <sheet name="生物学" sheetId="3" r:id="rId6"/>
    <sheet name="奖项划分" sheetId="8" r:id="rId7"/>
  </sheets>
  <definedNames>
    <definedName name="_xlnm._FilterDatabase" localSheetId="2" hidden="1">食品科学与工程!$A$1:$AI$47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<sst xmlns="http://schemas.openxmlformats.org/spreadsheetml/2006/main" count="6025" uniqueCount="962">
  <si>
    <t>序号</t>
  </si>
  <si>
    <t>学院</t>
  </si>
  <si>
    <t>班级</t>
  </si>
  <si>
    <t>学号</t>
  </si>
  <si>
    <t>姓名</t>
  </si>
  <si>
    <t>性别</t>
  </si>
  <si>
    <t>专业</t>
  </si>
  <si>
    <t>德育评分（申请人填写）</t>
  </si>
  <si>
    <r>
      <rPr>
        <b/>
        <sz val="12"/>
        <color rgb="FF000000"/>
        <rFont val="黑体"/>
        <charset val="134"/>
      </rPr>
      <t>德育评分（</t>
    </r>
    <r>
      <rPr>
        <b/>
        <sz val="12"/>
        <color rgb="FFFF0000"/>
        <rFont val="黑体"/>
        <charset val="134"/>
      </rPr>
      <t>第一位评审</t>
    </r>
    <r>
      <rPr>
        <b/>
        <sz val="12"/>
        <color rgb="FF000000"/>
        <rFont val="黑体"/>
        <charset val="134"/>
      </rPr>
      <t>填写）</t>
    </r>
  </si>
  <si>
    <r>
      <rPr>
        <b/>
        <sz val="12"/>
        <color rgb="FF000000"/>
        <rFont val="黑体"/>
        <charset val="134"/>
      </rPr>
      <t>德育评分（</t>
    </r>
    <r>
      <rPr>
        <b/>
        <sz val="12"/>
        <color rgb="FFFF0000"/>
        <rFont val="黑体"/>
        <charset val="134"/>
      </rPr>
      <t>第二位评审</t>
    </r>
    <r>
      <rPr>
        <b/>
        <sz val="12"/>
        <color rgb="FF000000"/>
        <rFont val="黑体"/>
        <charset val="134"/>
      </rPr>
      <t>填写）</t>
    </r>
  </si>
  <si>
    <t>入学总成绩（按文件标准算）(申请人填写）</t>
  </si>
  <si>
    <r>
      <rPr>
        <b/>
        <sz val="12"/>
        <color rgb="FF000000"/>
        <rFont val="黑体"/>
        <charset val="134"/>
      </rPr>
      <t>入学总成绩(</t>
    </r>
    <r>
      <rPr>
        <b/>
        <sz val="12"/>
        <color rgb="FFFF0000"/>
        <rFont val="黑体"/>
        <charset val="134"/>
      </rPr>
      <t>第一位评审</t>
    </r>
    <r>
      <rPr>
        <b/>
        <sz val="12"/>
        <color rgb="FF000000"/>
        <rFont val="黑体"/>
        <charset val="134"/>
      </rPr>
      <t>填写）</t>
    </r>
  </si>
  <si>
    <r>
      <rPr>
        <b/>
        <sz val="12"/>
        <color rgb="FF000000"/>
        <rFont val="黑体"/>
        <charset val="134"/>
      </rPr>
      <t>入学总成绩(</t>
    </r>
    <r>
      <rPr>
        <b/>
        <sz val="12"/>
        <color rgb="FFFF0000"/>
        <rFont val="黑体"/>
        <charset val="134"/>
      </rPr>
      <t>第二位评审</t>
    </r>
    <r>
      <rPr>
        <b/>
        <sz val="12"/>
        <color rgb="FF000000"/>
        <rFont val="黑体"/>
        <charset val="134"/>
      </rPr>
      <t>填写）</t>
    </r>
  </si>
  <si>
    <t>发表论文情况（论文后面请写上加多少分）(申请人填写）</t>
  </si>
  <si>
    <r>
      <rPr>
        <b/>
        <sz val="12"/>
        <color rgb="FF000000"/>
        <rFont val="黑体"/>
        <charset val="134"/>
      </rPr>
      <t>发表论文情况（(</t>
    </r>
    <r>
      <rPr>
        <b/>
        <sz val="12"/>
        <color rgb="FFFF0000"/>
        <rFont val="黑体"/>
        <charset val="134"/>
      </rPr>
      <t>第一位评审</t>
    </r>
    <r>
      <rPr>
        <b/>
        <sz val="12"/>
        <color rgb="FF000000"/>
        <rFont val="黑体"/>
        <charset val="134"/>
      </rPr>
      <t>填写））</t>
    </r>
  </si>
  <si>
    <r>
      <rPr>
        <b/>
        <sz val="12"/>
        <color rgb="FF000000"/>
        <rFont val="黑体"/>
        <charset val="134"/>
      </rPr>
      <t>发表论文情况（(</t>
    </r>
    <r>
      <rPr>
        <b/>
        <sz val="12"/>
        <color rgb="FFFF0000"/>
        <rFont val="黑体"/>
        <charset val="134"/>
      </rPr>
      <t>第二位评审</t>
    </r>
    <r>
      <rPr>
        <b/>
        <sz val="12"/>
        <color rgb="FF000000"/>
        <rFont val="黑体"/>
        <charset val="134"/>
      </rPr>
      <t>填写））</t>
    </r>
  </si>
  <si>
    <t>省级以上学术竞赛获奖情况（后面请写上加多少分）(申请人填写）</t>
  </si>
  <si>
    <r>
      <rPr>
        <b/>
        <sz val="12"/>
        <color rgb="FF000000"/>
        <rFont val="黑体"/>
        <charset val="134"/>
      </rPr>
      <t>省级以上学术竞赛获奖情况（</t>
    </r>
    <r>
      <rPr>
        <b/>
        <sz val="12"/>
        <color rgb="FFFF0000"/>
        <rFont val="黑体"/>
        <charset val="134"/>
      </rPr>
      <t>第一位评审</t>
    </r>
    <r>
      <rPr>
        <b/>
        <sz val="12"/>
        <color rgb="FF000000"/>
        <rFont val="黑体"/>
        <charset val="134"/>
      </rPr>
      <t>填写）</t>
    </r>
  </si>
  <si>
    <r>
      <rPr>
        <b/>
        <sz val="12"/>
        <color rgb="FF000000"/>
        <rFont val="黑体"/>
        <charset val="134"/>
      </rPr>
      <t>省级以上学术竞赛获奖情况（</t>
    </r>
    <r>
      <rPr>
        <b/>
        <sz val="12"/>
        <color rgb="FFFF0000"/>
        <rFont val="黑体"/>
        <charset val="134"/>
      </rPr>
      <t>第二位评审</t>
    </r>
    <r>
      <rPr>
        <b/>
        <sz val="12"/>
        <color rgb="FF000000"/>
        <rFont val="黑体"/>
        <charset val="134"/>
      </rPr>
      <t>填写）</t>
    </r>
  </si>
  <si>
    <t>发明专利（后面请写上加多少分）(申请人填写）</t>
  </si>
  <si>
    <r>
      <rPr>
        <b/>
        <sz val="12"/>
        <color rgb="FF000000"/>
        <rFont val="黑体"/>
        <charset val="134"/>
      </rPr>
      <t>发明专利（</t>
    </r>
    <r>
      <rPr>
        <b/>
        <sz val="12"/>
        <color rgb="FFFF0000"/>
        <rFont val="黑体"/>
        <charset val="134"/>
      </rPr>
      <t>第一位评审</t>
    </r>
    <r>
      <rPr>
        <b/>
        <sz val="12"/>
        <color rgb="FF000000"/>
        <rFont val="黑体"/>
        <charset val="134"/>
      </rPr>
      <t>填写）</t>
    </r>
  </si>
  <si>
    <r>
      <rPr>
        <b/>
        <sz val="12"/>
        <color rgb="FF000000"/>
        <rFont val="黑体"/>
        <charset val="134"/>
      </rPr>
      <t>发明专利（</t>
    </r>
    <r>
      <rPr>
        <b/>
        <sz val="12"/>
        <color rgb="FFFF0000"/>
        <rFont val="黑体"/>
        <charset val="134"/>
      </rPr>
      <t>第二位评审</t>
    </r>
    <r>
      <rPr>
        <b/>
        <sz val="12"/>
        <color rgb="FF000000"/>
        <rFont val="黑体"/>
        <charset val="134"/>
      </rPr>
      <t>填写）</t>
    </r>
  </si>
  <si>
    <t>最终总成绩（所有该加的分加上之后的成绩）(申请人填写）</t>
  </si>
  <si>
    <r>
      <rPr>
        <b/>
        <sz val="12"/>
        <color rgb="FF000000"/>
        <rFont val="黑体"/>
        <charset val="134"/>
      </rPr>
      <t>最终总成绩（</t>
    </r>
    <r>
      <rPr>
        <b/>
        <sz val="12"/>
        <color rgb="FFFF0000"/>
        <rFont val="黑体"/>
        <charset val="134"/>
      </rPr>
      <t>第一位评审</t>
    </r>
    <r>
      <rPr>
        <b/>
        <sz val="12"/>
        <color rgb="FF000000"/>
        <rFont val="黑体"/>
        <charset val="134"/>
      </rPr>
      <t>填写</t>
    </r>
  </si>
  <si>
    <r>
      <rPr>
        <b/>
        <sz val="12"/>
        <color rgb="FF000000"/>
        <rFont val="黑体"/>
        <charset val="134"/>
      </rPr>
      <t>最终总成绩（</t>
    </r>
    <r>
      <rPr>
        <b/>
        <sz val="12"/>
        <color rgb="FFFF0000"/>
        <rFont val="黑体"/>
        <charset val="134"/>
      </rPr>
      <t>第二位评审</t>
    </r>
    <r>
      <rPr>
        <b/>
        <sz val="12"/>
        <color rgb="FF000000"/>
        <rFont val="黑体"/>
        <charset val="134"/>
      </rPr>
      <t>填写</t>
    </r>
  </si>
  <si>
    <t>备注（其他情况）(申请人填写）</t>
  </si>
  <si>
    <r>
      <rPr>
        <b/>
        <sz val="12"/>
        <color rgb="FF000000"/>
        <rFont val="黑体"/>
        <charset val="134"/>
      </rPr>
      <t>备注1（</t>
    </r>
    <r>
      <rPr>
        <b/>
        <sz val="12"/>
        <color rgb="FFFF0000"/>
        <rFont val="黑体"/>
        <charset val="134"/>
      </rPr>
      <t>第一位评审</t>
    </r>
    <r>
      <rPr>
        <b/>
        <sz val="12"/>
        <color rgb="FF000000"/>
        <rFont val="黑体"/>
        <charset val="134"/>
      </rPr>
      <t>填写）</t>
    </r>
  </si>
  <si>
    <r>
      <rPr>
        <b/>
        <sz val="12"/>
        <color rgb="FF000000"/>
        <rFont val="黑体"/>
        <charset val="134"/>
      </rPr>
      <t>备注2（</t>
    </r>
    <r>
      <rPr>
        <b/>
        <sz val="12"/>
        <color rgb="FFFF0000"/>
        <rFont val="黑体"/>
        <charset val="134"/>
      </rPr>
      <t>第二位评审</t>
    </r>
    <r>
      <rPr>
        <b/>
        <sz val="12"/>
        <color rgb="FF000000"/>
        <rFont val="黑体"/>
        <charset val="134"/>
      </rPr>
      <t>填写）</t>
    </r>
  </si>
  <si>
    <t>导师(申请人填写）</t>
  </si>
  <si>
    <t>初审审核人</t>
  </si>
  <si>
    <r>
      <rPr>
        <b/>
        <sz val="12"/>
        <color rgb="FF000000"/>
        <rFont val="黑体"/>
        <charset val="134"/>
      </rPr>
      <t>复审分数（</t>
    </r>
    <r>
      <rPr>
        <b/>
        <sz val="12"/>
        <color rgb="FFFF0000"/>
        <rFont val="黑体"/>
        <charset val="134"/>
      </rPr>
      <t>第一位复审人填</t>
    </r>
    <r>
      <rPr>
        <b/>
        <sz val="12"/>
        <color rgb="FF000000"/>
        <rFont val="黑体"/>
        <charset val="134"/>
      </rPr>
      <t>）</t>
    </r>
  </si>
  <si>
    <r>
      <rPr>
        <b/>
        <sz val="12"/>
        <color rgb="FF000000"/>
        <rFont val="黑体"/>
        <charset val="134"/>
      </rPr>
      <t>复审分数（</t>
    </r>
    <r>
      <rPr>
        <b/>
        <sz val="12"/>
        <color rgb="FFFF0000"/>
        <rFont val="黑体"/>
        <charset val="134"/>
      </rPr>
      <t>第二位复审人填</t>
    </r>
    <r>
      <rPr>
        <b/>
        <sz val="12"/>
        <color rgb="FF000000"/>
        <rFont val="黑体"/>
        <charset val="134"/>
      </rPr>
      <t>）</t>
    </r>
  </si>
  <si>
    <r>
      <rPr>
        <b/>
        <sz val="12"/>
        <color rgb="FF000000"/>
        <rFont val="黑体"/>
        <charset val="134"/>
      </rPr>
      <t>复审</t>
    </r>
    <r>
      <rPr>
        <b/>
        <sz val="12"/>
        <color rgb="FFFF0000"/>
        <rFont val="黑体"/>
        <charset val="134"/>
      </rPr>
      <t>备注</t>
    </r>
  </si>
  <si>
    <t>复审审核人</t>
  </si>
  <si>
    <t>食品学院</t>
  </si>
  <si>
    <t>25级博士班</t>
  </si>
  <si>
    <t>陆敏馨</t>
  </si>
  <si>
    <t>女</t>
  </si>
  <si>
    <t>食品科学与工程</t>
  </si>
  <si>
    <t>11分     1.2024年国家奖学金（5分）2.2024年一等奖学金（2分）3.2022年二等奖学金（1分）4.优秀硕士毕业生（3分）</t>
  </si>
  <si>
    <t>11分</t>
  </si>
  <si>
    <t>89.29*0.3=26.787</t>
  </si>
  <si>
    <t>1.SCI 一区一作，30分；2.SCI 二区一作，24分</t>
  </si>
  <si>
    <t>加满50分</t>
  </si>
  <si>
    <t>无</t>
  </si>
  <si>
    <t>11+26.787+50=87.787</t>
  </si>
  <si>
    <t>赵雷</t>
  </si>
  <si>
    <t>李妃杏、刘卓薇</t>
  </si>
  <si>
    <t>谭好、韦煜</t>
  </si>
  <si>
    <t>陈元佳</t>
  </si>
  <si>
    <t>2个一等奖学金，1个二等奖学金，加2+2+1=5分</t>
  </si>
  <si>
    <t>90.87*0.3=27.261</t>
  </si>
  <si>
    <t>2篇1区SCI论文一作，50分</t>
  </si>
  <si>
    <t>5+27.261+50=82.261</t>
  </si>
  <si>
    <t>定向</t>
  </si>
  <si>
    <t>雷红涛</t>
  </si>
  <si>
    <t>梁嘉健</t>
  </si>
  <si>
    <t>男</t>
  </si>
  <si>
    <t>优秀硕士研究生毕业生称号，共计3分</t>
  </si>
  <si>
    <t>加3分</t>
  </si>
  <si>
    <t>89.11*0.3=26.733分</t>
  </si>
  <si>
    <t>89.11*0.3=26.733</t>
  </si>
  <si>
    <t>SCI1区论文2篇，一作，共60分</t>
  </si>
  <si>
    <t>满分加50分</t>
  </si>
  <si>
    <t>3+26.733+50=79.733</t>
  </si>
  <si>
    <t>王丽</t>
  </si>
  <si>
    <t>王聪</t>
  </si>
  <si>
    <t>两个校级二等奖学金 ，
共2分</t>
  </si>
  <si>
    <t>2分</t>
  </si>
  <si>
    <t>88.23*0.3=26.469</t>
  </si>
  <si>
    <t>（1）2篇二区SCI论文，加48分；（2）省级优秀毕业论文，加20分；总加分50分</t>
  </si>
  <si>
    <t>2篇2区SCI48分，1个省级论文20分；总加分50分</t>
  </si>
  <si>
    <t>2+26.469+50=78.469</t>
  </si>
  <si>
    <t xml:space="preserve">兰雅淇   </t>
  </si>
  <si>
    <t>甘成云</t>
  </si>
  <si>
    <t>2项一等奖学金，加4分；1项二等奖学金，加1分；1项优秀毕业生，加3分；总加分4+1+3=8分</t>
  </si>
  <si>
    <t>8分</t>
  </si>
  <si>
    <t>80.57*0.3=24.171</t>
  </si>
  <si>
    <t>SCI二区一作1篇，SCI三区一作1篇，（24+18=42分）</t>
  </si>
  <si>
    <t>42分</t>
  </si>
  <si>
    <t>公开发明专利，加4分</t>
  </si>
  <si>
    <t>4分</t>
  </si>
  <si>
    <t>8+24.171+42+4=78.171</t>
  </si>
  <si>
    <t>王涓</t>
  </si>
  <si>
    <t>李雨洁</t>
  </si>
  <si>
    <t>合计4分             2024年学业奖学金（2分）2025年学术奖学金（2分）</t>
  </si>
  <si>
    <t>2个奖学金无等级，不加分</t>
  </si>
  <si>
    <t>89.92*0.3=26.976</t>
  </si>
  <si>
    <t>合计 50分          1.两篇一区SCI论文，一作（60）2.一篇中文核心，一作（5分）</t>
  </si>
  <si>
    <t>满分50分，加50分</t>
  </si>
  <si>
    <t>4+26.976+50=80.976</t>
  </si>
  <si>
    <t>周爱梅</t>
  </si>
  <si>
    <t>李妃杏</t>
  </si>
  <si>
    <t>（1）一等奖学金，加2分；（2）二等奖学金，加1分；总加分3分</t>
  </si>
  <si>
    <t>一等2分；二等1分；总3分</t>
  </si>
  <si>
    <t>88.61*0.3=26.583</t>
  </si>
  <si>
    <t>（1）二区SCI论文，加24分；（2）三区SCI论文，加18分；总加分42分</t>
  </si>
  <si>
    <t>暂不加</t>
  </si>
  <si>
    <t>0（校赛不加）</t>
  </si>
  <si>
    <t>（1）公开发明专利，加4分</t>
  </si>
  <si>
    <t>3+26.583+42+4=75.583</t>
  </si>
  <si>
    <t>杜冰</t>
  </si>
  <si>
    <t>刘卓薇</t>
  </si>
  <si>
    <t>一个国奖，2个一等，1个二等；总加分10分</t>
  </si>
  <si>
    <t>85.56*0.3=25.668</t>
  </si>
  <si>
    <t>1篇2区1作，24分</t>
  </si>
  <si>
    <t>一区一作和普刊导师一本人二作33</t>
  </si>
  <si>
    <t>两篇专利公开8分</t>
  </si>
  <si>
    <t>10+25.668+24+8=67.668</t>
  </si>
  <si>
    <t>陈冠怡</t>
  </si>
  <si>
    <t>2021年获得一等学业奖学金
2022年获得二等学业奖学金
2023年获得二等学业奖学金
共4分</t>
  </si>
  <si>
    <t>加4分</t>
  </si>
  <si>
    <t>89.59*0.3=26.877</t>
  </si>
  <si>
    <t>SCI一区一作1篇，北大核心C类一作1篇，（30+5=35分）</t>
  </si>
  <si>
    <t>（30+30+5=65分）折算为50分</t>
  </si>
  <si>
    <t>（1）FC+30分，
（2）现代食品科技+5分，
（3）LWT非一作不加分
共35分</t>
  </si>
  <si>
    <t>4+26.877+35=65.877</t>
  </si>
  <si>
    <t>黄日明</t>
  </si>
  <si>
    <t>LWT非一作不加分</t>
  </si>
  <si>
    <t>杨益双</t>
  </si>
  <si>
    <t>校级一等奖学金一次+2；校级二等奖学金两次+2；共4分</t>
  </si>
  <si>
    <t>83.00*0.3=24.9</t>
  </si>
  <si>
    <t>SCI一区一作；共30分</t>
  </si>
  <si>
    <t>30分</t>
  </si>
  <si>
    <t>已授实用新型专利一篇《一种微波离子源装置》；共6分</t>
  </si>
  <si>
    <t>6分</t>
  </si>
  <si>
    <t>4+24.9+30+6=64.9</t>
  </si>
  <si>
    <t>卢美君</t>
  </si>
  <si>
    <t>一个国奖，1个一等，2个二等；总加分9分</t>
  </si>
  <si>
    <t>一等无证明暂不加；加7分</t>
  </si>
  <si>
    <t>86.90*0.3=26.07</t>
  </si>
  <si>
    <t>一篇二区文章一作  24分，一篇EI 9分，一篇一区除导师外一作 30分（50分）</t>
  </si>
  <si>
    <t>共一导师一作暂无证明，暂不加分；总加24+9=33分</t>
  </si>
  <si>
    <t>省级大赛（4分）</t>
  </si>
  <si>
    <t>暂不加分</t>
  </si>
  <si>
    <t>0（优秀奖不加）</t>
  </si>
  <si>
    <t>9+26.07+50=85.07</t>
  </si>
  <si>
    <t>王弘</t>
  </si>
  <si>
    <t>奖学金无一等证明不加分；优秀奖无等级不加分</t>
  </si>
  <si>
    <t>葛寅晨</t>
  </si>
  <si>
    <t>86.87*0.3=26.061</t>
  </si>
  <si>
    <t>1. SCI二区一作一篇（加24分）
2. SCI一区一作一篇（加30分）
加满50分</t>
  </si>
  <si>
    <t>30（非一作不加）</t>
  </si>
  <si>
    <t>实用新型专利《一种连续制备色谱装置》加3分</t>
  </si>
  <si>
    <t>专利授权加8分，但科研满分50分已加满</t>
  </si>
  <si>
    <t>6（实用新型专利授权）</t>
  </si>
  <si>
    <t>26.061+50=76.061</t>
  </si>
  <si>
    <t>刘晓娟</t>
  </si>
  <si>
    <t>非一作不加
实用新型专利授权+6</t>
  </si>
  <si>
    <t>卢会敏</t>
  </si>
  <si>
    <t xml:space="preserve">2021，2022年分别获得一等和二等学业奖学金，共计3分
</t>
  </si>
  <si>
    <t>3分</t>
  </si>
  <si>
    <t>87.88*0.3=26.36分</t>
  </si>
  <si>
    <t>1.SCI二区一作，24分；2.北大核心A类一作，7分 共计31分</t>
  </si>
  <si>
    <t>31分</t>
  </si>
  <si>
    <t>3+26.36+31=60.36</t>
  </si>
  <si>
    <t>沈玉栋</t>
  </si>
  <si>
    <t>关颖贤</t>
  </si>
  <si>
    <t>一等奖学金（2分）</t>
  </si>
  <si>
    <t>86.12*0.3=25.836</t>
  </si>
  <si>
    <t>SCI三区第一作者，EI第一作者，普刊第一作者（18+9+3=30分）</t>
  </si>
  <si>
    <t>3区SCI1篇加18分；2篇EI加18分；一篇中文核心加7分，一篇中文普刊加3分；2篇中文一作不是导师不加分；总加分46分</t>
  </si>
  <si>
    <t>30（SCI三区18，EI 9，普刊3）</t>
  </si>
  <si>
    <t>2+25.836+30=57.836</t>
  </si>
  <si>
    <t>肖杰</t>
  </si>
  <si>
    <t>论文评分修正：SCI三区18，EI 9，普刊3</t>
  </si>
  <si>
    <t>曾志安</t>
  </si>
  <si>
    <t>1、研一二等奖学金+1。2、研二二等奖学金+1。3、研三国家奖学金＋5。 4、优秀毕业生+3  总分10</t>
  </si>
  <si>
    <t>加10分</t>
  </si>
  <si>
    <t>88.22*0.3=26.466</t>
  </si>
  <si>
    <t>1、复配灵芝多糖与牛乳酪蛋白水解物对巨噬细胞和小鼠的免疫调节作用 现代食品科技 第一作者+7</t>
  </si>
  <si>
    <t>C类加5分；总加分5分</t>
  </si>
  <si>
    <t>1、第十四届挑战杯广东大学生创业计划竞赛 金奖 负责人+4。
2、中国国际大学生创新大赛广东分赛 铜奖 负责人 +2。
3、中国食品科学技术学会李锦记杯学生创新大赛 优秀奖 负责人 +2。 
4、一带一路高校食品教育科技联盟国际大学生创意大赛 优秀奖 主要成员+1 
5、2023年国家海洋食品工程技术中心预制菜创新大赛 三等奖 主要成员 +1  总分=10</t>
  </si>
  <si>
    <t>7（李锦记优秀奖不加分，一带一路优秀奖不加分）</t>
  </si>
  <si>
    <t>1、一种用于秀丽隐杆线虫的睡眠肽及差异代谢物检测方法 导师后第一 +4。  2、一种简易单个线虫培养模型及其睡眠监测方法 导师后第一 +4 总分=8</t>
  </si>
  <si>
    <t>8（专利1缺公开证明）</t>
  </si>
  <si>
    <t>曹庸</t>
  </si>
  <si>
    <t>专利需补充公开证明</t>
  </si>
  <si>
    <t>韩金治</t>
  </si>
  <si>
    <t>2022年、2024年二等奖学金，共2分</t>
  </si>
  <si>
    <t>加2分</t>
  </si>
  <si>
    <t>89.77*0.3=26.931 分</t>
  </si>
  <si>
    <t>1.sci3区 18分2.c类中文核心 5分 3. 普刊 3分 总计26分</t>
  </si>
  <si>
    <t>1篇SCI3区加18分；C类中文核心加5分；EI检索为普刊加3分；总加分18+5+3=26分</t>
  </si>
  <si>
    <t>2+26.931+26=54.931</t>
  </si>
  <si>
    <t>徐振林</t>
  </si>
  <si>
    <t>林子程</t>
  </si>
  <si>
    <t>食品科学</t>
  </si>
  <si>
    <t>一个一等、一个二等；总加分 3 分</t>
  </si>
  <si>
    <t>一个二等；一个三等；加3分</t>
  </si>
  <si>
    <t>89.15*0.3=26.745</t>
  </si>
  <si>
    <t>4区两篇，合计 24 分</t>
  </si>
  <si>
    <t>2篇4区SCI；加24分</t>
  </si>
  <si>
    <t>12（未收录不加分）</t>
  </si>
  <si>
    <t>授权专利一篇，合计 8 分</t>
  </si>
  <si>
    <t>授权专利加8分</t>
  </si>
  <si>
    <t>3+26.745+24+8=61.745</t>
  </si>
  <si>
    <t>SCI未收录不加分</t>
  </si>
  <si>
    <t>2025级博士班</t>
  </si>
  <si>
    <t>林均蕙</t>
  </si>
  <si>
    <t>生物学</t>
  </si>
  <si>
    <t>校级一等奖学金+2；
校级二等奖学金+1；
总加分3分</t>
  </si>
  <si>
    <t>校级二等奖学金+1分；
校级一等奖学金缺乏证明材料；一共加1分</t>
  </si>
  <si>
    <t>3（校一奖材料已补充）</t>
  </si>
  <si>
    <t>88.71*0.3=26.610</t>
  </si>
  <si>
    <t>（1）SCI一区1篇+30；
（2）SCI四区1篇+12；
（3）1篇北大核心前25%+7；
（4）2篇北大核心+10；总加分30+12+7+10=59分，超50分，加分50分</t>
  </si>
  <si>
    <t>SCI一区不加分，一单位不是华农；中文核心一篇一单位不是华农，2篇不在前25%。
加分：SCI4区加12分，中文核心2篇5*2分，一共22分</t>
  </si>
  <si>
    <t>按检索证明顺序：
（1）不加（第一署名单位非硕校），
（2）+12
（3）+5
（4）不加（第一署名单位非硕校）
（5）不加（第一署名单位非硕校）
共17分</t>
  </si>
  <si>
    <t>全国大学生蚕桑生物技术创新大赛二等奖+1.5；总加分超50分，次栏不加分</t>
  </si>
  <si>
    <t>省级竞赛二等奖加1.5分</t>
  </si>
  <si>
    <t>0（竞赛非食品相关）</t>
  </si>
  <si>
    <t>3+26.610+50=79.61</t>
  </si>
  <si>
    <t>校一奖材料已补充；
第一署名单位非硕校的论文不加分；
非食品相关竞赛及作品不加分</t>
  </si>
  <si>
    <t>陈雪从</t>
  </si>
  <si>
    <t>2024年获二等奖学金，
共计1分</t>
  </si>
  <si>
    <t>加1</t>
  </si>
  <si>
    <t>89.11*0.3=
26.733</t>
  </si>
  <si>
    <t>1.SCI 4区一作，12分
2.北大核心C类一作，5分
共计17分</t>
  </si>
  <si>
    <t>12+5=17分</t>
  </si>
  <si>
    <t>按检索证明排序：
（1）北核C类 +5分,
（2）SCI四区+12分
共17分</t>
  </si>
  <si>
    <t>1+26.733+17=44.733</t>
  </si>
  <si>
    <t>黄俊钧</t>
  </si>
  <si>
    <t>2023年获校级二等奖学金 1分；
2024年获校级二等奖学金 1分；
共2分</t>
  </si>
  <si>
    <t>入学成绩
89.35*0.3=26.805分</t>
  </si>
  <si>
    <t>89.35*0.3=26.805</t>
  </si>
  <si>
    <t>2024年10月29日 于《食品科学》【EI收录】
发表文章《重金属残留免疫分析法中抗体与抗原特异性识别及相互作用机制研究进展》，加9分</t>
  </si>
  <si>
    <t>无EI检索，检索证明为北核A类加7分；总加分7分</t>
  </si>
  <si>
    <t>2+26.805+9=37.805分</t>
  </si>
  <si>
    <t>北核A+7分</t>
  </si>
  <si>
    <t>沈家海</t>
  </si>
  <si>
    <t>2022年一等学业奖学金，加2分；2023年二等学业奖学金，加1分；2024年二等奖学金，加1分</t>
  </si>
  <si>
    <t>83.29*0.3=24.987</t>
  </si>
  <si>
    <t>SCI二区一作，24分</t>
  </si>
  <si>
    <t>24分</t>
  </si>
  <si>
    <t>0（非第一）</t>
  </si>
  <si>
    <t>一种促进姜黄素消化释放的酶解莲子片剂及其制备方法，4分</t>
  </si>
  <si>
    <t>4（缺专利公开证明）</t>
  </si>
  <si>
    <t>4+24.987+24+4=56.987</t>
  </si>
  <si>
    <t>论文非一作不加，专利需补充公开证明</t>
  </si>
  <si>
    <t>郭家辉</t>
  </si>
  <si>
    <t>1、2023-2024学年校级二等奖学金，1分
2、2024-2025学年二等奖学金，1分；总加分2分</t>
  </si>
  <si>
    <t>总成绩87.99×0.3＝26.397</t>
  </si>
  <si>
    <t>刘璞钰</t>
  </si>
  <si>
    <t>硕博连读91.6*0.3=27.48</t>
  </si>
  <si>
    <t>方祥</t>
  </si>
  <si>
    <t>李文静</t>
  </si>
  <si>
    <t>二等奖学金，加1分</t>
  </si>
  <si>
    <t>86.27*0.3=25.881</t>
  </si>
  <si>
    <t>加分30，一区SCI论文与导师共一</t>
  </si>
  <si>
    <t>暂不加分，导师第一缺乏证明</t>
  </si>
  <si>
    <t>1+25.881+30=56.881</t>
  </si>
  <si>
    <t>共一不加分</t>
  </si>
  <si>
    <t>赵皓卿</t>
  </si>
  <si>
    <t>86.18*0.3=25.854</t>
  </si>
  <si>
    <t>是否调剂</t>
  </si>
  <si>
    <t>入学类型（推免或全国统考）</t>
  </si>
  <si>
    <t>入学
考试
初试
分数(申请人填写）</t>
  </si>
  <si>
    <t>复试分数(申请人填写）</t>
  </si>
  <si>
    <r>
      <rPr>
        <b/>
        <sz val="12"/>
        <color rgb="FF000000"/>
        <rFont val="宋体"/>
        <charset val="134"/>
      </rPr>
      <t>入学总成绩(</t>
    </r>
    <r>
      <rPr>
        <b/>
        <sz val="12"/>
        <color rgb="FFFF0000"/>
        <rFont val="宋体"/>
        <charset val="134"/>
      </rPr>
      <t>第一位评审</t>
    </r>
    <r>
      <rPr>
        <b/>
        <sz val="12"/>
        <color rgb="FF000000"/>
        <rFont val="宋体"/>
        <charset val="134"/>
      </rPr>
      <t>填写）</t>
    </r>
  </si>
  <si>
    <r>
      <rPr>
        <b/>
        <sz val="12"/>
        <color rgb="FF000000"/>
        <rFont val="宋体"/>
        <charset val="134"/>
      </rPr>
      <t>入学总成绩(</t>
    </r>
    <r>
      <rPr>
        <b/>
        <sz val="12"/>
        <color rgb="FFFF0000"/>
        <rFont val="宋体"/>
        <charset val="134"/>
      </rPr>
      <t>第二位评审</t>
    </r>
    <r>
      <rPr>
        <b/>
        <sz val="12"/>
        <color rgb="FF000000"/>
        <rFont val="宋体"/>
        <charset val="134"/>
      </rPr>
      <t>填写）</t>
    </r>
  </si>
  <si>
    <r>
      <rPr>
        <b/>
        <sz val="12"/>
        <color rgb="FF000000"/>
        <rFont val="宋体"/>
        <charset val="134"/>
      </rPr>
      <t>发表论文情况（(</t>
    </r>
    <r>
      <rPr>
        <b/>
        <sz val="12"/>
        <color rgb="FFFF0000"/>
        <rFont val="宋体"/>
        <charset val="134"/>
      </rPr>
      <t>第一位评审</t>
    </r>
    <r>
      <rPr>
        <b/>
        <sz val="12"/>
        <color rgb="FF000000"/>
        <rFont val="宋体"/>
        <charset val="134"/>
      </rPr>
      <t>填写））</t>
    </r>
  </si>
  <si>
    <r>
      <rPr>
        <b/>
        <sz val="12"/>
        <color rgb="FF000000"/>
        <rFont val="宋体"/>
        <charset val="134"/>
      </rPr>
      <t>发表论文情况（(</t>
    </r>
    <r>
      <rPr>
        <b/>
        <sz val="12"/>
        <color rgb="FFFF0000"/>
        <rFont val="宋体"/>
        <charset val="134"/>
      </rPr>
      <t>第二位评审</t>
    </r>
    <r>
      <rPr>
        <b/>
        <sz val="12"/>
        <color rgb="FF000000"/>
        <rFont val="宋体"/>
        <charset val="134"/>
      </rPr>
      <t>填写））</t>
    </r>
  </si>
  <si>
    <r>
      <rPr>
        <b/>
        <sz val="12"/>
        <color rgb="FF000000"/>
        <rFont val="宋体"/>
        <charset val="134"/>
      </rPr>
      <t>省级以上学术竞赛获奖情况（</t>
    </r>
    <r>
      <rPr>
        <b/>
        <sz val="12"/>
        <color rgb="FFFF0000"/>
        <rFont val="宋体"/>
        <charset val="134"/>
      </rPr>
      <t>第一位评审</t>
    </r>
    <r>
      <rPr>
        <b/>
        <sz val="12"/>
        <color rgb="FF000000"/>
        <rFont val="宋体"/>
        <charset val="134"/>
      </rPr>
      <t>填写）</t>
    </r>
  </si>
  <si>
    <r>
      <rPr>
        <b/>
        <sz val="12"/>
        <color rgb="FF000000"/>
        <rFont val="宋体"/>
        <charset val="134"/>
      </rPr>
      <t>省级以上学术竞赛获奖情况（</t>
    </r>
    <r>
      <rPr>
        <b/>
        <sz val="12"/>
        <color rgb="FFFF0000"/>
        <rFont val="宋体"/>
        <charset val="134"/>
      </rPr>
      <t>第二位评审</t>
    </r>
    <r>
      <rPr>
        <b/>
        <sz val="12"/>
        <color rgb="FF000000"/>
        <rFont val="宋体"/>
        <charset val="134"/>
      </rPr>
      <t>填写）</t>
    </r>
  </si>
  <si>
    <r>
      <rPr>
        <b/>
        <sz val="12"/>
        <color rgb="FF000000"/>
        <rFont val="宋体"/>
        <charset val="134"/>
      </rPr>
      <t>发明专利（</t>
    </r>
    <r>
      <rPr>
        <b/>
        <sz val="12"/>
        <color rgb="FFFF0000"/>
        <rFont val="宋体"/>
        <charset val="134"/>
      </rPr>
      <t>第一位评审</t>
    </r>
    <r>
      <rPr>
        <b/>
        <sz val="12"/>
        <color rgb="FF000000"/>
        <rFont val="宋体"/>
        <charset val="134"/>
      </rPr>
      <t>填写）</t>
    </r>
  </si>
  <si>
    <r>
      <rPr>
        <b/>
        <sz val="12"/>
        <color rgb="FF000000"/>
        <rFont val="宋体"/>
        <charset val="134"/>
      </rPr>
      <t>发明专利（</t>
    </r>
    <r>
      <rPr>
        <b/>
        <sz val="12"/>
        <color rgb="FFFF0000"/>
        <rFont val="宋体"/>
        <charset val="134"/>
      </rPr>
      <t>第二位评审</t>
    </r>
    <r>
      <rPr>
        <b/>
        <sz val="12"/>
        <color rgb="FF000000"/>
        <rFont val="宋体"/>
        <charset val="134"/>
      </rPr>
      <t>填写）</t>
    </r>
  </si>
  <si>
    <r>
      <rPr>
        <b/>
        <sz val="12"/>
        <color rgb="FF000000"/>
        <rFont val="宋体"/>
        <charset val="134"/>
      </rPr>
      <t>最终总成绩（</t>
    </r>
    <r>
      <rPr>
        <b/>
        <sz val="12"/>
        <color rgb="FFFF0000"/>
        <rFont val="宋体"/>
        <charset val="134"/>
      </rPr>
      <t>第一位评审</t>
    </r>
    <r>
      <rPr>
        <b/>
        <sz val="12"/>
        <color rgb="FF000000"/>
        <rFont val="宋体"/>
        <charset val="134"/>
      </rPr>
      <t>填写</t>
    </r>
  </si>
  <si>
    <r>
      <rPr>
        <b/>
        <sz val="12"/>
        <color rgb="FF000000"/>
        <rFont val="宋体"/>
        <charset val="134"/>
      </rPr>
      <t>最终总成绩（</t>
    </r>
    <r>
      <rPr>
        <b/>
        <sz val="12"/>
        <color rgb="FFFF0000"/>
        <rFont val="宋体"/>
        <charset val="134"/>
      </rPr>
      <t>第二位评审</t>
    </r>
    <r>
      <rPr>
        <b/>
        <sz val="12"/>
        <color rgb="FF000000"/>
        <rFont val="宋体"/>
        <charset val="134"/>
      </rPr>
      <t>填写</t>
    </r>
  </si>
  <si>
    <r>
      <rPr>
        <b/>
        <sz val="12"/>
        <color rgb="FF000000"/>
        <rFont val="宋体"/>
        <charset val="134"/>
      </rPr>
      <t>备注1（</t>
    </r>
    <r>
      <rPr>
        <b/>
        <sz val="12"/>
        <color rgb="FFFF0000"/>
        <rFont val="宋体"/>
        <charset val="134"/>
      </rPr>
      <t>第一位评审</t>
    </r>
    <r>
      <rPr>
        <b/>
        <sz val="12"/>
        <color rgb="FF000000"/>
        <rFont val="宋体"/>
        <charset val="134"/>
      </rPr>
      <t>填写）</t>
    </r>
  </si>
  <si>
    <r>
      <rPr>
        <b/>
        <sz val="12"/>
        <color rgb="FF000000"/>
        <rFont val="宋体"/>
        <charset val="134"/>
      </rPr>
      <t>备注2（</t>
    </r>
    <r>
      <rPr>
        <b/>
        <sz val="12"/>
        <color rgb="FFFF0000"/>
        <rFont val="宋体"/>
        <charset val="134"/>
      </rPr>
      <t>第二位评审</t>
    </r>
    <r>
      <rPr>
        <b/>
        <sz val="12"/>
        <color rgb="FF000000"/>
        <rFont val="宋体"/>
        <charset val="134"/>
      </rPr>
      <t>填写）</t>
    </r>
  </si>
  <si>
    <t>25硕士1班</t>
  </si>
  <si>
    <t>戴惠琳</t>
  </si>
  <si>
    <t>否</t>
  </si>
  <si>
    <t>推免</t>
  </si>
  <si>
    <t>谭好，陈语欣</t>
  </si>
  <si>
    <t>王子钊，伍欣怡</t>
  </si>
  <si>
    <t>赖红梅</t>
  </si>
  <si>
    <t>韦煜</t>
  </si>
  <si>
    <t>韦晓群</t>
  </si>
  <si>
    <t>25硕士2班</t>
  </si>
  <si>
    <t>伍欣怡</t>
  </si>
  <si>
    <t>食品加工与安全</t>
  </si>
  <si>
    <t>83.08</t>
  </si>
  <si>
    <t>0</t>
  </si>
  <si>
    <t>王凯</t>
  </si>
  <si>
    <t>王子钊、郁馨蕾</t>
  </si>
  <si>
    <t>吴金崇</t>
  </si>
  <si>
    <t>89.9</t>
  </si>
  <si>
    <t>大学生创新创业训练大赛省级一等奖（2分）</t>
  </si>
  <si>
    <t>91.4</t>
  </si>
  <si>
    <t>91.9</t>
  </si>
  <si>
    <t>佐证材料不充分，等补全材料再次审核</t>
  </si>
  <si>
    <t>欧颖琪</t>
  </si>
  <si>
    <t xml:space="preserve">否 </t>
  </si>
  <si>
    <t>90.72</t>
  </si>
  <si>
    <t>1、第十七届挑战杯”广东大学生课外学术
科技作品竞赛中荣获一等奖——2分
2、第九届全国大学生生命科学竞赛中荣获三等奖——1分</t>
  </si>
  <si>
    <t>3</t>
  </si>
  <si>
    <t>2(生命科学非食品非6类)</t>
  </si>
  <si>
    <t>93.72</t>
  </si>
  <si>
    <t>92.72</t>
  </si>
  <si>
    <t>生命科学非食品非6类</t>
  </si>
  <si>
    <t>25硕士3班</t>
  </si>
  <si>
    <t>董小刚</t>
  </si>
  <si>
    <t>北大核心C类+5</t>
  </si>
  <si>
    <t>北大核心C类（+5分）</t>
  </si>
  <si>
    <t>刘旭炜</t>
  </si>
  <si>
    <t>蓝秋桔 杨征宝</t>
  </si>
  <si>
    <t>林嘉怡 崔欣雨</t>
  </si>
  <si>
    <t>关泳</t>
  </si>
  <si>
    <t>艾民珉</t>
  </si>
  <si>
    <t>韩昌盛</t>
  </si>
  <si>
    <t>中国国际大学生创新大赛（2024）银奖，加1.5分</t>
  </si>
  <si>
    <t>中国国际大学生创新大赛（2024）银奖，加2分</t>
  </si>
  <si>
    <t>黄俏茵</t>
  </si>
  <si>
    <t>李泳娴</t>
  </si>
  <si>
    <t>覃珺</t>
  </si>
  <si>
    <t>食品工程</t>
  </si>
  <si>
    <t>2024年全国高校商业精英挑战赛创新创业竞赛创业计划赛道全国一等奖 2，2023至2024学年本专科生国家奖学金 2</t>
  </si>
  <si>
    <t>王群</t>
  </si>
  <si>
    <t>25硕士4班</t>
  </si>
  <si>
    <t>刘俊彬</t>
  </si>
  <si>
    <t>谢浚林、储琴</t>
  </si>
  <si>
    <t>何雨桐、杨征宝</t>
  </si>
  <si>
    <t>杨扬</t>
  </si>
  <si>
    <t>吕慕雯</t>
  </si>
  <si>
    <t>萧卓楠</t>
  </si>
  <si>
    <t>王聪颖</t>
  </si>
  <si>
    <t>25硕士7班</t>
  </si>
  <si>
    <t>20252145047</t>
  </si>
  <si>
    <t>王晓楠</t>
  </si>
  <si>
    <t>谭梦媛 李秉承</t>
  </si>
  <si>
    <t>冯子倩、朱惠珊</t>
  </si>
  <si>
    <t>20252145046</t>
  </si>
  <si>
    <t>王俊华</t>
  </si>
  <si>
    <t>董飒爽</t>
  </si>
  <si>
    <t>20252145020</t>
  </si>
  <si>
    <t>黄炬文</t>
  </si>
  <si>
    <t>25硕士8班</t>
  </si>
  <si>
    <t>冯阡阡</t>
  </si>
  <si>
    <t>张媛媛</t>
  </si>
  <si>
    <t>谭梦媛、陈树鑫</t>
  </si>
  <si>
    <t>李欣语</t>
  </si>
  <si>
    <t>互联网+大学生创新创业大赛省级铜奖（＋2分）</t>
  </si>
  <si>
    <t>互联网+大学生创新创业大赛省级铜奖（＋1分）</t>
  </si>
  <si>
    <t>陈忠正</t>
  </si>
  <si>
    <t>班</t>
  </si>
  <si>
    <t>25硕士5班</t>
  </si>
  <si>
    <t>汪蕊</t>
  </si>
  <si>
    <t>全国统考</t>
  </si>
  <si>
    <t>黎攀</t>
  </si>
  <si>
    <t>罗佩、李靖远</t>
  </si>
  <si>
    <t>黎苑珊、陈柳英</t>
  </si>
  <si>
    <t>谭淑玲</t>
  </si>
  <si>
    <t>张茜茜</t>
  </si>
  <si>
    <t>古嘉淇</t>
  </si>
  <si>
    <t>发表一篇EI论文（9分）</t>
  </si>
  <si>
    <t>7（中文核心B类）</t>
  </si>
  <si>
    <t>无EI检索证明，按北大核心加分</t>
  </si>
  <si>
    <t>罗林</t>
  </si>
  <si>
    <t>陈洁</t>
  </si>
  <si>
    <t>第六届全国食品专业工程实践训练综合能力竞赛北部赛区二等奖 3 全国大学生生命科学竞赛1.5</t>
  </si>
  <si>
    <t>第六届全国食品专业工程实践训练综合能力竞赛北部赛区二等奖 1.5 全国大学生生命科学竞赛1.5</t>
  </si>
  <si>
    <t>第六届全国食品专业工程实践训练综合能力竞赛北部赛区二等奖 1.5，生命科学竞赛不加分</t>
  </si>
  <si>
    <t>罗佩</t>
  </si>
  <si>
    <t>黄吉力</t>
  </si>
  <si>
    <t>北大核心+7分</t>
  </si>
  <si>
    <t>北大其他核心期刊加5分</t>
  </si>
  <si>
    <t>王洁</t>
  </si>
  <si>
    <t>张馨月</t>
  </si>
  <si>
    <t>何雨桐</t>
  </si>
  <si>
    <t>《神奇木耳-含有益生元的健康守护神》“建行杯”中国国际大学生创新大赛（2024）黑龙江省赛区铜奖+1分；《甜道酬勤-甜菜环保酵素的研发及推广》“建行杯”中国国际大学生创新大赛（2024）黑龙江省赛区铜奖+1分</t>
  </si>
  <si>
    <t>刘智</t>
  </si>
  <si>
    <t>徐小艳</t>
  </si>
  <si>
    <t>胡丹阳</t>
  </si>
  <si>
    <t>吴琦</t>
  </si>
  <si>
    <t>全国大学生生化歌曲大赛国家级三等奖负责人；第八届全国大学生生命科学竞赛创新组国家级三等奖主要成员；第八届全国大学生生命科学竞赛创业组国家级三等奖主要成员；第九届全国大学生生命科学竞赛科学探究类省级三等奖负责人     共 7分</t>
  </si>
  <si>
    <t>关甜</t>
  </si>
  <si>
    <t>根据最新标准，竞赛均不加分</t>
  </si>
  <si>
    <t>蓝秋桔</t>
  </si>
  <si>
    <t>邓德悟</t>
  </si>
  <si>
    <t>曹力城</t>
  </si>
  <si>
    <t>第十六届全国大学生数学竞赛（非数学B类）一等奖 （＋4分）第八届全国大学生生命科学竞赛(科学探究类)吉林赛区三等奖（主要成员）＋1分</t>
  </si>
  <si>
    <t>数学竞赛非本专业相关比赛，不加分；生命科学竞赛加1.5分</t>
  </si>
  <si>
    <t>数学竞赛非本专业相关比赛，不加分；生命科学竞赛不加分</t>
  </si>
  <si>
    <t>刘薇</t>
  </si>
  <si>
    <t>邹苑</t>
  </si>
  <si>
    <t>伍巧玲</t>
  </si>
  <si>
    <t>张剑豪</t>
  </si>
  <si>
    <t>大学生计算机设计大赛省级二等奖；大学生食品创新大赛省级二等奖；6分</t>
  </si>
  <si>
    <t>3（计算机比赛不加分）</t>
  </si>
  <si>
    <t>计算机类比赛不加分</t>
  </si>
  <si>
    <t>王杰</t>
  </si>
  <si>
    <t>朱惠珊</t>
  </si>
  <si>
    <t>许晴怡</t>
  </si>
  <si>
    <t>第九届全国大学生物理实验竞赛 省级二等奖 主要成员；1.5分
全国大学生“食品安全与营养中国行”志愿服务项目 省级二等奖 主要成员 1.5分
共3分</t>
  </si>
  <si>
    <t>0（物理竞赛加分待定，志愿项目加分待定）</t>
  </si>
  <si>
    <t>沈兴</t>
  </si>
  <si>
    <t>李艺凡</t>
  </si>
  <si>
    <t>1.全国大学生节能减排社会实践与科技竞赛三等奖1.5分2.山东省大学生食品加工与安全创新设计大赛二等奖1.5分</t>
  </si>
  <si>
    <t>1.全国大学生节能减排社会实践与科技竞赛与食品无关不加分2.山东省大学生食品加工与安全创新设计大赛二等奖1.5分</t>
  </si>
  <si>
    <t>郭宗林</t>
  </si>
  <si>
    <t>纪思媛</t>
  </si>
  <si>
    <t>在EI期刊《食品工业科技》中发表论文《基于遗传算法和深度神经网络的近红外高光谱检测猪肉新鲜度》（谢安国是导师）加9分</t>
  </si>
  <si>
    <t>作品在第十六届河南省“挑战杯 ” 竞赛中荣获省级二等奖，加1.5分</t>
  </si>
  <si>
    <t>国奖，省优秀毕业生，省三好学生，省文明学生，共8分。</t>
  </si>
  <si>
    <t>省优秀毕业生，省三好学生，省文明学生不加分，国奖加2分。</t>
  </si>
  <si>
    <t>王娟</t>
  </si>
  <si>
    <t>张芹华</t>
  </si>
  <si>
    <t>生命科学竞赛国家级三等奖 1.5</t>
  </si>
  <si>
    <t>生命科学竞赛国家级三等奖 1</t>
  </si>
  <si>
    <t>生命科学竞赛不加分</t>
  </si>
  <si>
    <t>葛文娇</t>
  </si>
  <si>
    <t>杨依会</t>
  </si>
  <si>
    <t>王秀</t>
  </si>
  <si>
    <t>邓梅</t>
  </si>
  <si>
    <t>吴芊桦</t>
  </si>
  <si>
    <t>苗建银</t>
  </si>
  <si>
    <t>李文琪</t>
  </si>
  <si>
    <t>第18届“挑战杯”山西省大学生课外学术科技作品竞赛三等奖+1；第九届山西省“互联网+”大学生创新创业大赛银奖+1.5</t>
  </si>
  <si>
    <t>古梓言</t>
  </si>
  <si>
    <t>蒋卓</t>
  </si>
  <si>
    <t>冯子倩</t>
  </si>
  <si>
    <t>杨美艳</t>
  </si>
  <si>
    <t>胡全金</t>
  </si>
  <si>
    <t>黄培豪</t>
  </si>
  <si>
    <t>王健泽</t>
  </si>
  <si>
    <t>欧悦彤</t>
  </si>
  <si>
    <t>兰雅淇</t>
  </si>
  <si>
    <t>周学伟</t>
  </si>
  <si>
    <t>李向梅</t>
  </si>
  <si>
    <t>段紫馨</t>
  </si>
  <si>
    <t>柳春红</t>
  </si>
  <si>
    <t>韦港</t>
  </si>
  <si>
    <t>饶益琦</t>
  </si>
  <si>
    <t>田兴国</t>
  </si>
  <si>
    <t>陈雯彤</t>
  </si>
  <si>
    <t>陈运娇</t>
  </si>
  <si>
    <t>韦金莎</t>
  </si>
  <si>
    <t>赵力超</t>
  </si>
  <si>
    <t>林倩怡</t>
  </si>
  <si>
    <t>杜玉锦</t>
  </si>
  <si>
    <t>刘涛</t>
  </si>
  <si>
    <t>潘时泉</t>
  </si>
  <si>
    <t>陈兵</t>
  </si>
  <si>
    <t>张致琦</t>
  </si>
  <si>
    <t>杨金易</t>
  </si>
  <si>
    <t>王静</t>
  </si>
  <si>
    <t>全国食品专业工程实践训练综合能力竞赛南部赛区个人一等奖2</t>
  </si>
  <si>
    <r>
      <rPr>
        <b/>
        <sz val="12"/>
        <color rgb="FF000000"/>
        <rFont val="宋体"/>
        <charset val="134"/>
      </rPr>
      <t>复审分数（</t>
    </r>
    <r>
      <rPr>
        <b/>
        <sz val="12"/>
        <color rgb="FFFF0000"/>
        <rFont val="宋体"/>
        <charset val="134"/>
      </rPr>
      <t>第一位复审人填</t>
    </r>
    <r>
      <rPr>
        <b/>
        <sz val="12"/>
        <color rgb="FF000000"/>
        <rFont val="宋体"/>
        <charset val="134"/>
      </rPr>
      <t>）</t>
    </r>
  </si>
  <si>
    <r>
      <rPr>
        <b/>
        <sz val="12"/>
        <color rgb="FF000000"/>
        <rFont val="宋体"/>
        <charset val="134"/>
      </rPr>
      <t>复审分数（</t>
    </r>
    <r>
      <rPr>
        <b/>
        <sz val="12"/>
        <color rgb="FFFF0000"/>
        <rFont val="宋体"/>
        <charset val="134"/>
      </rPr>
      <t>第二位复审人填</t>
    </r>
    <r>
      <rPr>
        <b/>
        <sz val="12"/>
        <color rgb="FF000000"/>
        <rFont val="宋体"/>
        <charset val="134"/>
      </rPr>
      <t>）</t>
    </r>
  </si>
  <si>
    <r>
      <rPr>
        <b/>
        <sz val="12"/>
        <color rgb="FF000000"/>
        <rFont val="宋体"/>
        <charset val="134"/>
      </rPr>
      <t>复审</t>
    </r>
    <r>
      <rPr>
        <b/>
        <sz val="12"/>
        <color rgb="FFFF0000"/>
        <rFont val="宋体"/>
        <charset val="134"/>
      </rPr>
      <t>备注</t>
    </r>
  </si>
  <si>
    <t>陈语欣</t>
  </si>
  <si>
    <t>作为第一作者在（上海纺织科技）发表一篇“石榴皮提取液染色工艺的优化及在草木染中的应用”，5分</t>
  </si>
  <si>
    <t>3（普刊加三分）</t>
  </si>
  <si>
    <t>山东省大学生医药生物技术技能大赛 省三等奖，2分</t>
  </si>
  <si>
    <t>李美英</t>
  </si>
  <si>
    <t>医药比赛不加分</t>
  </si>
  <si>
    <t>杨其东</t>
  </si>
  <si>
    <t>作为主要成员获第十四届“挑战杯”广东大学生创业计划竞赛中荣省赛获金奖（一等奖）+2分</t>
  </si>
  <si>
    <t>宋明月</t>
  </si>
  <si>
    <t>徐倩</t>
  </si>
  <si>
    <t>黄晓茵</t>
  </si>
  <si>
    <t>储琴</t>
  </si>
  <si>
    <t>冀贞雪</t>
  </si>
  <si>
    <t>张昊文</t>
  </si>
  <si>
    <t xml:space="preserve">版权 2分；
第十四届“挑战杯”广东大学生创业计划竞赛铜奖 2分；
第九届互联网＋大学生创新创业大赛广东省分赛铜奖 2分；
广东高校“龙腾祥瑞 创易未来未来”人工智能类优秀奖 2分 </t>
  </si>
  <si>
    <t>2（版权不加，挑战杯为省三 主要成员1分，互联网+ 省三主要成员1分，人工智能类不加分</t>
  </si>
  <si>
    <t>李以纯</t>
  </si>
  <si>
    <t>1.2023至2024学年度本专科生国家奖学金（+2）2.“华灼杯”第四届全国高校化妆品产品设计及创新大赛全国三等奖（+1.5）3.“CIFST-第十三届盼盼食品杯烘焙食品创意大赛”全国优秀作品（+1.5）</t>
  </si>
  <si>
    <t>3.5（化妆品非食品，非此6类：1. “互联网+”大学生创新创业大赛
2. “挑战杯”全国大学生创业计划竞赛（简称“小挑”）
3. “挑战杯”全国大学生课外学术科技作品竞赛（简称“大挑”）
4. 全国大学生食品工程虚拟仿真大赛（全国食品专业工程实践训练综合能力竞赛）
5. 大学生创新创业计划训练项目（简称“大创”）
6. “天食杯”全国食品创新大赛））</t>
  </si>
  <si>
    <t>与本科专业不相关的赛事不加分，奖项加分请根据公章参考细则</t>
  </si>
  <si>
    <t>吴绍宗</t>
  </si>
  <si>
    <t>化妆品非食品，非此6类：1. “互联网+”大学生创新创业大赛
2. “挑战杯”全国大学生创业计划竞赛（简称“小挑”）
3. “挑战杯”全国大学生课外学术科技作品竞赛（简称“大挑”）
4. 全国大学生食品工程虚拟仿真大赛（全国食品专业工程实践训练综合能力竞赛）
5. 大学生创新创业计划训练项目（简称“大创”）
6. “天食杯”全国食品创新大赛）</t>
  </si>
  <si>
    <t>邹馨琳</t>
  </si>
  <si>
    <t>第六届全国食品专业“欧倍尔”比赛二等奖：4</t>
  </si>
  <si>
    <t>第六届全国食品专业工程训练综合能力竞赛南部赛区二等奖；1.5</t>
  </si>
  <si>
    <t>岳淑丽</t>
  </si>
  <si>
    <t>黄圣弘</t>
  </si>
  <si>
    <t>25硕士6班</t>
  </si>
  <si>
    <t>孙曦</t>
  </si>
  <si>
    <t>郑倩望</t>
  </si>
  <si>
    <t>程一凡、孙曦</t>
  </si>
  <si>
    <t>胡述曦、周远发</t>
  </si>
  <si>
    <t>张梅玲</t>
  </si>
  <si>
    <t>徐芷晴</t>
  </si>
  <si>
    <t>安徽省大学生食品设计创新大赛二等奖（1.5分）</t>
  </si>
  <si>
    <t>林锦欣</t>
  </si>
  <si>
    <t>李嘉为</t>
  </si>
  <si>
    <t>赵志浩</t>
  </si>
  <si>
    <t>黎苑珊</t>
  </si>
  <si>
    <t>2023-2024学年国家奖学金2分</t>
  </si>
  <si>
    <t>黄卫娟</t>
  </si>
  <si>
    <t>何思思</t>
  </si>
  <si>
    <t>曹黎明</t>
  </si>
  <si>
    <t>杨艳花</t>
  </si>
  <si>
    <t>谢颖菲</t>
  </si>
  <si>
    <t>朱杨梓</t>
  </si>
  <si>
    <t>谭梦媛</t>
  </si>
  <si>
    <t>杨瑞丽</t>
  </si>
  <si>
    <t>胡述曦</t>
  </si>
  <si>
    <t>湖北省大学生烘焙创意嘉年华比赛三等奖 1分</t>
  </si>
  <si>
    <t>细则说明b)学会章降一级，不加分</t>
  </si>
  <si>
    <t>蔡至彦</t>
  </si>
  <si>
    <t>黄韵</t>
  </si>
  <si>
    <t>郭彦霞</t>
  </si>
  <si>
    <t>2023年国家海洋食品工程技术研究中心预制菜创新大赛(本科生组)二等奖主要成员（1.5分）
2023首届“盐津铺子”杯即食水产制品创新创意大赛二等奖主要成员（1.5分）</t>
  </si>
  <si>
    <t>王玲</t>
  </si>
  <si>
    <t>丁皓仪</t>
  </si>
  <si>
    <t>第六届全国食品专业工程实践训练综合能力竞赛二等奖（4分）</t>
  </si>
  <si>
    <t>省级奖项加分请根据公章参考细则</t>
  </si>
  <si>
    <t>朱婉仪</t>
  </si>
  <si>
    <t>张嘉凯</t>
  </si>
  <si>
    <t>李雨晴</t>
  </si>
  <si>
    <t>国家奖学金  2分</t>
  </si>
  <si>
    <t>李文俊</t>
  </si>
  <si>
    <t>曾嘉锐</t>
  </si>
  <si>
    <t>王馨悦</t>
  </si>
  <si>
    <t>作为第一作者在《食品安全导刊》发表一篇论文"羽衣甘蓝苹果柠檬复合茶饮料的加工工艺研究",3分</t>
  </si>
  <si>
    <t>付佳仪</t>
  </si>
  <si>
    <t>李曼娟</t>
  </si>
  <si>
    <t>①湖南省第十一届挑战杯铜奖项目负责人+2，②2024年全国大学生英语竟赛c类三等奖+3，③第五届“外教社杯”全国高校学生跨文化能力大赛湖南赛区暨2022年湖南省高校学生国际传播能力展示活动 本科组 三等奖+2④2023年中国大学生广告艺术节学院奖 优秀类+1.5</t>
  </si>
  <si>
    <t>3（①省级比赛三等奖主要负责人+2分④+1分②③属英语竞赛不加分）</t>
  </si>
  <si>
    <t>2（①省级比赛三等奖主要负责人+2分②③属英语竞赛不加分④艺术类不属于食品类不加分）</t>
  </si>
  <si>
    <t>李若欣</t>
  </si>
  <si>
    <t>吴健锋</t>
  </si>
  <si>
    <t>张文杰</t>
  </si>
  <si>
    <t>刘庆凤</t>
  </si>
  <si>
    <t>吴雁梅</t>
  </si>
  <si>
    <t>孔小慧</t>
  </si>
  <si>
    <t>刘伯骜</t>
  </si>
  <si>
    <t>王昊洋</t>
  </si>
  <si>
    <t>徐吉如</t>
  </si>
  <si>
    <t>2023年国家海洋食品工程技术研究中心预 制 菜 创 新 ⼤ 赛 主要队员（1.5分）</t>
  </si>
  <si>
    <t>2023年国家海洋食品工程技术研究中心预 制 菜 创 新 ⼤ 赛 主要队员（1分）</t>
  </si>
  <si>
    <t>刘韵乐</t>
  </si>
  <si>
    <t>王子钊</t>
  </si>
  <si>
    <t>2023—2024学年荣获本科生“国家奖学金”（加2分）</t>
  </si>
  <si>
    <t>王娅慧</t>
  </si>
  <si>
    <t>钟蕙镁</t>
  </si>
  <si>
    <t>李雪玲</t>
  </si>
  <si>
    <t>陈永惠</t>
  </si>
  <si>
    <t>李璐</t>
  </si>
  <si>
    <t>彭菊</t>
  </si>
  <si>
    <t>吴萱</t>
  </si>
  <si>
    <t>张为阳</t>
  </si>
  <si>
    <t>林晓蓉</t>
  </si>
  <si>
    <t>池海淇</t>
  </si>
  <si>
    <t>唐潘</t>
  </si>
  <si>
    <t>叶志伟</t>
  </si>
  <si>
    <t>董举铭</t>
  </si>
  <si>
    <t>黎燕珊</t>
  </si>
  <si>
    <t>范小平</t>
  </si>
  <si>
    <t>黄子和</t>
  </si>
  <si>
    <t>龙潭鑫</t>
  </si>
  <si>
    <t>李瑶</t>
  </si>
  <si>
    <t>周羽茜</t>
  </si>
  <si>
    <t>大学生创新大赛吉林省赛铜奖，1分</t>
  </si>
  <si>
    <t>叶蔓青</t>
  </si>
  <si>
    <r>
      <rPr>
        <sz val="11"/>
        <rFont val="宋体"/>
        <charset val="134"/>
      </rPr>
      <t>有，①preparation of mageticactivated carbon fibers@Fe3O4 by electrostatic self-assembly method and adsorption properties for methylene blue</t>
    </r>
    <r>
      <rPr>
        <sz val="11"/>
        <rFont val="Segoe UI Symbol"/>
        <charset val="134"/>
      </rPr>
      <t>➕</t>
    </r>
    <r>
      <rPr>
        <sz val="11"/>
        <rFont val="宋体"/>
        <charset val="134"/>
      </rPr>
      <t>18分</t>
    </r>
  </si>
  <si>
    <t>18（①SCI三区二作、老师为一作+18分）</t>
  </si>
  <si>
    <t>0，与导师共一作但学生排在第二位，不予加分</t>
  </si>
  <si>
    <t>宋贤良</t>
  </si>
  <si>
    <t>韩子玄</t>
  </si>
  <si>
    <t>钟青萍</t>
  </si>
  <si>
    <t>任宗梅</t>
  </si>
  <si>
    <t>陈恺逸</t>
  </si>
  <si>
    <t>杨征宝</t>
  </si>
  <si>
    <t>陈佩</t>
  </si>
  <si>
    <t>李嘉钰</t>
  </si>
  <si>
    <t>76.24（应为85.68）</t>
  </si>
  <si>
    <t>温棚</t>
  </si>
  <si>
    <t>陈贵萍</t>
  </si>
  <si>
    <t>第六届全国大学生化工实验大赛西南赛区竞赛三等奖（负责人3分）、大学生创新训练项目区级铜奖（主要成员1分）</t>
  </si>
  <si>
    <t>3（大创项目需补交公章材料）</t>
  </si>
  <si>
    <t>以上比赛不加分</t>
  </si>
  <si>
    <t>余晶晶</t>
  </si>
  <si>
    <t>CaTiCs-第27届CAD 2D团队赛三等奖主要员，1.5分</t>
  </si>
  <si>
    <t>CaTiCs-第27届CAD 2D团队赛三等奖主要成员，1分（落
款公章为学会的竞赛相应降低一个级别，定为省级）</t>
  </si>
  <si>
    <t>比赛非食品相关不予加分</t>
  </si>
  <si>
    <t>崔欣雨</t>
  </si>
  <si>
    <t>吴曼</t>
  </si>
  <si>
    <t>陈鉴权</t>
  </si>
  <si>
    <t>全国大学生生命科学竞赛创新创业类国家级一等奖 2.5分</t>
  </si>
  <si>
    <t>2（省级一等奖 主要成员）</t>
  </si>
  <si>
    <t>杨燚卓</t>
  </si>
  <si>
    <t>王清竹子</t>
  </si>
  <si>
    <t>潘倩平</t>
  </si>
  <si>
    <t>胡竣玉</t>
  </si>
  <si>
    <t>CIFST-第二届“味知香杯”半成品菜创新竞赛第三名主要成员，1.5分</t>
  </si>
  <si>
    <t>CIFST-第二届“味知香杯”半成品菜创新竞赛第三名主要成员，1分（落款公章为学会的竞赛相应降低一个级别，定为省级）；</t>
  </si>
  <si>
    <t>肖治理</t>
  </si>
  <si>
    <t>张意萱</t>
  </si>
  <si>
    <t>张紫文</t>
  </si>
  <si>
    <t>刘昱含</t>
  </si>
  <si>
    <t>廖振林</t>
  </si>
  <si>
    <t>邓楚桓</t>
  </si>
  <si>
    <t>黄奔腾</t>
  </si>
  <si>
    <t>刘洁苗</t>
  </si>
  <si>
    <t>全日制</t>
  </si>
  <si>
    <t>曾蕴琳</t>
  </si>
  <si>
    <t>谭乐珅</t>
  </si>
  <si>
    <t>李晴晖</t>
  </si>
  <si>
    <t>冯柏骏</t>
  </si>
  <si>
    <t>梁晓桃</t>
  </si>
  <si>
    <t>李静琪</t>
  </si>
  <si>
    <t>“建行杯”四川省国际大学生创新大赛（2024)主要成员（1分）</t>
  </si>
  <si>
    <t>张瑞芬</t>
  </si>
  <si>
    <t>陈子蜜</t>
  </si>
  <si>
    <t>林嘉怡</t>
  </si>
  <si>
    <t>李宏</t>
  </si>
  <si>
    <t>CIFST-第一届“味知香杯”预制菜创新竞赛第三名负责人，2分；第六届全国大学生网络文化节网文作品征集活动三等奖负责人，3分</t>
  </si>
  <si>
    <t>第六届全国大学生网络文化节网文作品征集活动三等奖负责人，0分（此比赛不属于学术竞赛，不加分）；CIFST-第一届“味知香杯”预制菜创新竞赛第三名负责人，2分；</t>
  </si>
  <si>
    <t>魏韬</t>
  </si>
  <si>
    <t>金晓露</t>
  </si>
  <si>
    <t>吉思予</t>
  </si>
  <si>
    <t>徐玉娟</t>
  </si>
  <si>
    <t>陈希坪</t>
  </si>
  <si>
    <t>欧紫轩</t>
  </si>
  <si>
    <t>汤希琳</t>
  </si>
  <si>
    <t>孔维婷</t>
  </si>
  <si>
    <t>覃宇容</t>
  </si>
  <si>
    <t>25硕士9班</t>
  </si>
  <si>
    <t>黄敏怡</t>
  </si>
  <si>
    <t>郭帅奇</t>
  </si>
  <si>
    <t>徐学峰</t>
  </si>
  <si>
    <t>谭俊骅</t>
  </si>
  <si>
    <t>余元善</t>
  </si>
  <si>
    <t>崔滋健</t>
  </si>
  <si>
    <t>25硕士10班</t>
  </si>
  <si>
    <t>赵蕊蕊</t>
  </si>
  <si>
    <t>龙子洋</t>
  </si>
  <si>
    <t>第十三届蓝桥杯全国软件和信息技术专业人才大赛广东赛区C/C++程序设计大学B组二等奖，3分</t>
  </si>
  <si>
    <t>第十三届蓝桥杯全国软件和信息技术专业人才大赛广东赛区C/C++程序设计大学B组二等奖，0分（非本专业竞赛，不予加分）</t>
  </si>
  <si>
    <t>肖苏尧</t>
  </si>
  <si>
    <t>蒋政伟</t>
  </si>
  <si>
    <t>蹇华丽</t>
  </si>
  <si>
    <t>杨铠谊</t>
  </si>
  <si>
    <t>刘瑞敏</t>
  </si>
  <si>
    <t>毛健</t>
  </si>
  <si>
    <t>程一凡</t>
  </si>
  <si>
    <t>庞晓婷</t>
  </si>
  <si>
    <r>
      <rPr>
        <b/>
        <sz val="12"/>
        <color indexed="8"/>
        <rFont val="宋体"/>
        <charset val="134"/>
      </rPr>
      <t>入学</t>
    </r>
    <r>
      <rPr>
        <b/>
        <sz val="12"/>
        <color indexed="8"/>
        <rFont val="Times New Roman"/>
        <charset val="134"/>
      </rPr>
      <t xml:space="preserve">
</t>
    </r>
    <r>
      <rPr>
        <b/>
        <sz val="12"/>
        <color indexed="8"/>
        <rFont val="宋体"/>
        <charset val="134"/>
      </rPr>
      <t>考试</t>
    </r>
    <r>
      <rPr>
        <b/>
        <sz val="12"/>
        <color indexed="8"/>
        <rFont val="Times New Roman"/>
        <charset val="134"/>
      </rPr>
      <t xml:space="preserve">
</t>
    </r>
    <r>
      <rPr>
        <b/>
        <sz val="12"/>
        <color indexed="8"/>
        <rFont val="宋体"/>
        <charset val="134"/>
      </rPr>
      <t>初试</t>
    </r>
    <r>
      <rPr>
        <b/>
        <sz val="12"/>
        <color indexed="8"/>
        <rFont val="Times New Roman"/>
        <charset val="134"/>
      </rPr>
      <t xml:space="preserve">
</t>
    </r>
    <r>
      <rPr>
        <b/>
        <sz val="12"/>
        <color indexed="8"/>
        <rFont val="宋体"/>
        <charset val="134"/>
      </rPr>
      <t>分数</t>
    </r>
    <r>
      <rPr>
        <b/>
        <sz val="12"/>
        <color indexed="8"/>
        <rFont val="Times New Roman"/>
        <charset val="134"/>
      </rPr>
      <t>(</t>
    </r>
    <r>
      <rPr>
        <b/>
        <sz val="12"/>
        <color indexed="8"/>
        <rFont val="宋体"/>
        <charset val="134"/>
      </rPr>
      <t>申请人填写）</t>
    </r>
  </si>
  <si>
    <r>
      <rPr>
        <b/>
        <sz val="12"/>
        <color indexed="8"/>
        <rFont val="宋体"/>
        <charset val="134"/>
      </rPr>
      <t>复试分数</t>
    </r>
    <r>
      <rPr>
        <b/>
        <sz val="12"/>
        <color indexed="8"/>
        <rFont val="Times New Roman"/>
        <charset val="134"/>
      </rPr>
      <t>(</t>
    </r>
    <r>
      <rPr>
        <b/>
        <sz val="12"/>
        <color indexed="8"/>
        <rFont val="宋体"/>
        <charset val="134"/>
      </rPr>
      <t>申请人填写）</t>
    </r>
  </si>
  <si>
    <r>
      <rPr>
        <b/>
        <sz val="12"/>
        <color indexed="8"/>
        <rFont val="宋体"/>
        <charset val="134"/>
      </rPr>
      <t>入学总成绩（按文件标准算）</t>
    </r>
    <r>
      <rPr>
        <b/>
        <sz val="12"/>
        <color indexed="8"/>
        <rFont val="Times New Roman"/>
        <charset val="134"/>
      </rPr>
      <t>(</t>
    </r>
    <r>
      <rPr>
        <b/>
        <sz val="12"/>
        <color indexed="8"/>
        <rFont val="宋体"/>
        <charset val="134"/>
      </rPr>
      <t>申请人填写）</t>
    </r>
  </si>
  <si>
    <r>
      <rPr>
        <b/>
        <sz val="12"/>
        <color rgb="FF000000"/>
        <rFont val="宋体"/>
        <charset val="134"/>
      </rPr>
      <t>入学总成绩</t>
    </r>
    <r>
      <rPr>
        <b/>
        <sz val="12"/>
        <color rgb="FF000000"/>
        <rFont val="Times New Roman"/>
        <charset val="134"/>
      </rPr>
      <t>(</t>
    </r>
    <r>
      <rPr>
        <b/>
        <sz val="12"/>
        <color rgb="FFFF0000"/>
        <rFont val="宋体"/>
        <charset val="134"/>
      </rPr>
      <t>第一位评审</t>
    </r>
    <r>
      <rPr>
        <b/>
        <sz val="12"/>
        <color rgb="FF000000"/>
        <rFont val="宋体"/>
        <charset val="134"/>
      </rPr>
      <t>填写）</t>
    </r>
  </si>
  <si>
    <r>
      <rPr>
        <b/>
        <sz val="12"/>
        <color rgb="FF000000"/>
        <rFont val="宋体"/>
        <charset val="134"/>
      </rPr>
      <t>入学总成绩</t>
    </r>
    <r>
      <rPr>
        <b/>
        <sz val="12"/>
        <color rgb="FF000000"/>
        <rFont val="Times New Roman"/>
        <charset val="134"/>
      </rPr>
      <t>(</t>
    </r>
    <r>
      <rPr>
        <b/>
        <sz val="12"/>
        <color rgb="FFFF0000"/>
        <rFont val="宋体"/>
        <charset val="134"/>
      </rPr>
      <t>第二位评审</t>
    </r>
    <r>
      <rPr>
        <b/>
        <sz val="12"/>
        <color rgb="FF000000"/>
        <rFont val="宋体"/>
        <charset val="134"/>
      </rPr>
      <t>填写）</t>
    </r>
  </si>
  <si>
    <r>
      <rPr>
        <b/>
        <sz val="12"/>
        <color indexed="8"/>
        <rFont val="宋体"/>
        <charset val="134"/>
      </rPr>
      <t>发表论文情况（论文后面请写上加多少分）</t>
    </r>
    <r>
      <rPr>
        <b/>
        <sz val="12"/>
        <color indexed="8"/>
        <rFont val="Times New Roman"/>
        <charset val="134"/>
      </rPr>
      <t>(</t>
    </r>
    <r>
      <rPr>
        <b/>
        <sz val="12"/>
        <color indexed="8"/>
        <rFont val="宋体"/>
        <charset val="134"/>
      </rPr>
      <t>申请人填写）</t>
    </r>
  </si>
  <si>
    <r>
      <rPr>
        <b/>
        <sz val="12"/>
        <color rgb="FF000000"/>
        <rFont val="宋体"/>
        <charset val="134"/>
      </rPr>
      <t>发表论文情况（</t>
    </r>
    <r>
      <rPr>
        <b/>
        <sz val="12"/>
        <color rgb="FF000000"/>
        <rFont val="Times New Roman"/>
        <charset val="134"/>
      </rPr>
      <t>(</t>
    </r>
    <r>
      <rPr>
        <b/>
        <sz val="12"/>
        <color rgb="FFFF0000"/>
        <rFont val="宋体"/>
        <charset val="134"/>
      </rPr>
      <t>第一位评审</t>
    </r>
    <r>
      <rPr>
        <b/>
        <sz val="12"/>
        <color rgb="FF000000"/>
        <rFont val="宋体"/>
        <charset val="134"/>
      </rPr>
      <t>填写））</t>
    </r>
  </si>
  <si>
    <r>
      <rPr>
        <b/>
        <sz val="12"/>
        <color rgb="FF000000"/>
        <rFont val="宋体"/>
        <charset val="134"/>
      </rPr>
      <t>发表论文情况（</t>
    </r>
    <r>
      <rPr>
        <b/>
        <sz val="12"/>
        <color rgb="FF000000"/>
        <rFont val="Times New Roman"/>
        <charset val="134"/>
      </rPr>
      <t>(</t>
    </r>
    <r>
      <rPr>
        <b/>
        <sz val="12"/>
        <color rgb="FFFF0000"/>
        <rFont val="宋体"/>
        <charset val="134"/>
      </rPr>
      <t>第二位评审</t>
    </r>
    <r>
      <rPr>
        <b/>
        <sz val="12"/>
        <color rgb="FF000000"/>
        <rFont val="宋体"/>
        <charset val="134"/>
      </rPr>
      <t>填写））</t>
    </r>
  </si>
  <si>
    <r>
      <rPr>
        <b/>
        <sz val="12"/>
        <color indexed="8"/>
        <rFont val="宋体"/>
        <charset val="134"/>
      </rPr>
      <t>省级以上学术竞赛获奖情况（后面请写上加多少分）</t>
    </r>
    <r>
      <rPr>
        <b/>
        <sz val="12"/>
        <color indexed="8"/>
        <rFont val="Times New Roman"/>
        <charset val="134"/>
      </rPr>
      <t>(</t>
    </r>
    <r>
      <rPr>
        <b/>
        <sz val="12"/>
        <color indexed="8"/>
        <rFont val="宋体"/>
        <charset val="134"/>
      </rPr>
      <t>申请人填写）</t>
    </r>
  </si>
  <si>
    <r>
      <rPr>
        <b/>
        <sz val="12"/>
        <color indexed="8"/>
        <rFont val="宋体"/>
        <charset val="134"/>
      </rPr>
      <t>发明专利（后面请写上加多少分）</t>
    </r>
    <r>
      <rPr>
        <b/>
        <sz val="12"/>
        <color indexed="8"/>
        <rFont val="Times New Roman"/>
        <charset val="134"/>
      </rPr>
      <t>(</t>
    </r>
    <r>
      <rPr>
        <b/>
        <sz val="12"/>
        <color indexed="8"/>
        <rFont val="宋体"/>
        <charset val="134"/>
      </rPr>
      <t>申请人填写）</t>
    </r>
  </si>
  <si>
    <r>
      <rPr>
        <b/>
        <sz val="12"/>
        <color indexed="8"/>
        <rFont val="宋体"/>
        <charset val="134"/>
      </rPr>
      <t>最终总成绩（所有该加的分加上之后的成绩）</t>
    </r>
    <r>
      <rPr>
        <b/>
        <sz val="12"/>
        <color indexed="8"/>
        <rFont val="Times New Roman"/>
        <charset val="134"/>
      </rPr>
      <t>(</t>
    </r>
    <r>
      <rPr>
        <b/>
        <sz val="12"/>
        <color indexed="8"/>
        <rFont val="宋体"/>
        <charset val="134"/>
      </rPr>
      <t>申请人填写）</t>
    </r>
  </si>
  <si>
    <r>
      <rPr>
        <b/>
        <sz val="12"/>
        <color indexed="8"/>
        <rFont val="宋体"/>
        <charset val="134"/>
      </rPr>
      <t>备注（其他情况）</t>
    </r>
    <r>
      <rPr>
        <b/>
        <sz val="12"/>
        <color indexed="8"/>
        <rFont val="Times New Roman"/>
        <charset val="134"/>
      </rPr>
      <t>(</t>
    </r>
    <r>
      <rPr>
        <b/>
        <sz val="12"/>
        <color indexed="8"/>
        <rFont val="宋体"/>
        <charset val="134"/>
      </rPr>
      <t>申请人填写）</t>
    </r>
  </si>
  <si>
    <r>
      <rPr>
        <b/>
        <sz val="12"/>
        <color rgb="FF000000"/>
        <rFont val="宋体"/>
        <charset val="134"/>
      </rPr>
      <t>备注</t>
    </r>
    <r>
      <rPr>
        <b/>
        <sz val="12"/>
        <color rgb="FF000000"/>
        <rFont val="Times New Roman"/>
        <charset val="134"/>
      </rPr>
      <t>1</t>
    </r>
    <r>
      <rPr>
        <b/>
        <sz val="12"/>
        <color rgb="FF000000"/>
        <rFont val="宋体"/>
        <charset val="134"/>
      </rPr>
      <t>（</t>
    </r>
    <r>
      <rPr>
        <b/>
        <sz val="12"/>
        <color rgb="FFFF0000"/>
        <rFont val="宋体"/>
        <charset val="134"/>
      </rPr>
      <t>第一位评审</t>
    </r>
    <r>
      <rPr>
        <b/>
        <sz val="12"/>
        <color rgb="FF000000"/>
        <rFont val="宋体"/>
        <charset val="134"/>
      </rPr>
      <t>填写）</t>
    </r>
  </si>
  <si>
    <r>
      <rPr>
        <b/>
        <sz val="12"/>
        <color rgb="FF000000"/>
        <rFont val="宋体"/>
        <charset val="134"/>
      </rPr>
      <t>备注</t>
    </r>
    <r>
      <rPr>
        <b/>
        <sz val="12"/>
        <color rgb="FF000000"/>
        <rFont val="Times New Roman"/>
        <charset val="134"/>
      </rPr>
      <t>2</t>
    </r>
    <r>
      <rPr>
        <b/>
        <sz val="12"/>
        <color rgb="FF000000"/>
        <rFont val="宋体"/>
        <charset val="134"/>
      </rPr>
      <t>（</t>
    </r>
    <r>
      <rPr>
        <b/>
        <sz val="12"/>
        <color rgb="FFFF0000"/>
        <rFont val="宋体"/>
        <charset val="134"/>
      </rPr>
      <t>第二位评审</t>
    </r>
    <r>
      <rPr>
        <b/>
        <sz val="12"/>
        <color rgb="FF000000"/>
        <rFont val="宋体"/>
        <charset val="134"/>
      </rPr>
      <t>填写）</t>
    </r>
  </si>
  <si>
    <r>
      <rPr>
        <b/>
        <sz val="12"/>
        <color indexed="8"/>
        <rFont val="宋体"/>
        <charset val="134"/>
      </rPr>
      <t>导师</t>
    </r>
    <r>
      <rPr>
        <b/>
        <sz val="12"/>
        <color indexed="8"/>
        <rFont val="Times New Roman"/>
        <charset val="134"/>
      </rPr>
      <t>(</t>
    </r>
    <r>
      <rPr>
        <b/>
        <sz val="12"/>
        <color indexed="8"/>
        <rFont val="宋体"/>
        <charset val="134"/>
      </rPr>
      <t>申请人填写）</t>
    </r>
  </si>
  <si>
    <t>1</t>
  </si>
  <si>
    <t>吴明磊</t>
  </si>
  <si>
    <t>王子钊、伍欣怡</t>
  </si>
  <si>
    <t>2</t>
  </si>
  <si>
    <r>
      <rPr>
        <sz val="12"/>
        <rFont val="Times New Roman"/>
        <charset val="134"/>
      </rPr>
      <t>25</t>
    </r>
    <r>
      <rPr>
        <sz val="12"/>
        <rFont val="宋体"/>
        <charset val="134"/>
      </rPr>
      <t>硕士</t>
    </r>
    <r>
      <rPr>
        <sz val="12"/>
        <rFont val="Times New Roman"/>
        <charset val="134"/>
      </rPr>
      <t>3</t>
    </r>
    <r>
      <rPr>
        <sz val="12"/>
        <rFont val="宋体"/>
        <charset val="134"/>
      </rPr>
      <t>班</t>
    </r>
  </si>
  <si>
    <t>樊敏仪</t>
  </si>
  <si>
    <r>
      <rPr>
        <sz val="12"/>
        <rFont val="宋体"/>
        <charset val="134"/>
      </rPr>
      <t>蓝秋桔</t>
    </r>
    <r>
      <rPr>
        <sz val="12"/>
        <rFont val="Times New Roman"/>
        <charset val="134"/>
      </rPr>
      <t xml:space="preserve"> </t>
    </r>
    <r>
      <rPr>
        <sz val="12"/>
        <rFont val="宋体"/>
        <charset val="134"/>
      </rPr>
      <t>杨征宝</t>
    </r>
  </si>
  <si>
    <r>
      <rPr>
        <sz val="12"/>
        <rFont val="宋体"/>
        <charset val="134"/>
      </rPr>
      <t>林嘉怡</t>
    </r>
    <r>
      <rPr>
        <sz val="12"/>
        <rFont val="Times New Roman"/>
        <charset val="134"/>
      </rPr>
      <t xml:space="preserve"> </t>
    </r>
    <r>
      <rPr>
        <sz val="12"/>
        <rFont val="宋体"/>
        <charset val="134"/>
      </rPr>
      <t>崔欣雨</t>
    </r>
  </si>
  <si>
    <r>
      <rPr>
        <sz val="12"/>
        <rFont val="Times New Roman"/>
        <charset val="134"/>
      </rPr>
      <t>25</t>
    </r>
    <r>
      <rPr>
        <sz val="12"/>
        <rFont val="宋体"/>
        <charset val="134"/>
      </rPr>
      <t>硕士</t>
    </r>
    <r>
      <rPr>
        <sz val="12"/>
        <rFont val="Times New Roman"/>
        <charset val="134"/>
      </rPr>
      <t>2</t>
    </r>
    <r>
      <rPr>
        <sz val="12"/>
        <rFont val="宋体"/>
        <charset val="134"/>
      </rPr>
      <t>班</t>
    </r>
  </si>
  <si>
    <t>罗铭昌</t>
  </si>
  <si>
    <t>4</t>
  </si>
  <si>
    <t>肖紫涵</t>
  </si>
  <si>
    <r>
      <rPr>
        <sz val="12"/>
        <rFont val="宋体"/>
        <charset val="134"/>
      </rPr>
      <t>谭梦媛</t>
    </r>
    <r>
      <rPr>
        <sz val="12"/>
        <rFont val="Times New Roman"/>
        <charset val="134"/>
      </rPr>
      <t xml:space="preserve"> </t>
    </r>
    <r>
      <rPr>
        <sz val="12"/>
        <rFont val="宋体"/>
        <charset val="134"/>
      </rPr>
      <t>李秉承</t>
    </r>
  </si>
  <si>
    <t>5</t>
  </si>
  <si>
    <t>黄洋</t>
  </si>
  <si>
    <t>6</t>
  </si>
  <si>
    <r>
      <rPr>
        <sz val="12"/>
        <rFont val="Times New Roman"/>
        <charset val="134"/>
      </rPr>
      <t>25</t>
    </r>
    <r>
      <rPr>
        <sz val="12"/>
        <rFont val="宋体"/>
        <charset val="134"/>
      </rPr>
      <t>硕士</t>
    </r>
    <r>
      <rPr>
        <sz val="12"/>
        <rFont val="Times New Roman"/>
        <charset val="134"/>
      </rPr>
      <t>5</t>
    </r>
    <r>
      <rPr>
        <sz val="12"/>
        <rFont val="宋体"/>
        <charset val="134"/>
      </rPr>
      <t>班</t>
    </r>
  </si>
  <si>
    <t>王朝正</t>
  </si>
  <si>
    <t>7</t>
  </si>
  <si>
    <t>黄淇龙</t>
  </si>
  <si>
    <t>机械工程</t>
  </si>
  <si>
    <t>8</t>
  </si>
  <si>
    <t>舒佳楠</t>
  </si>
  <si>
    <t>9</t>
  </si>
  <si>
    <t>胡立楷</t>
  </si>
  <si>
    <t>10</t>
  </si>
  <si>
    <t>唐秋彬</t>
  </si>
  <si>
    <t>11</t>
  </si>
  <si>
    <t>舒沛佳</t>
  </si>
  <si>
    <t>12</t>
  </si>
  <si>
    <t>林培涛</t>
  </si>
  <si>
    <t>13</t>
  </si>
  <si>
    <t>陈树鑫</t>
  </si>
  <si>
    <t>14</t>
  </si>
  <si>
    <r>
      <rPr>
        <sz val="12"/>
        <rFont val="Times New Roman"/>
        <charset val="134"/>
      </rPr>
      <t>25</t>
    </r>
    <r>
      <rPr>
        <sz val="12"/>
        <rFont val="宋体"/>
        <charset val="134"/>
      </rPr>
      <t>硕士</t>
    </r>
    <r>
      <rPr>
        <sz val="12"/>
        <rFont val="Times New Roman"/>
        <charset val="134"/>
      </rPr>
      <t>6</t>
    </r>
    <r>
      <rPr>
        <sz val="12"/>
        <rFont val="宋体"/>
        <charset val="134"/>
      </rPr>
      <t>班</t>
    </r>
  </si>
  <si>
    <t>欧阳鑫</t>
  </si>
  <si>
    <r>
      <rPr>
        <sz val="12"/>
        <rFont val="宋体"/>
        <charset val="134"/>
      </rPr>
      <t>孙曦</t>
    </r>
    <r>
      <rPr>
        <sz val="12"/>
        <rFont val="Times New Roman"/>
        <charset val="134"/>
      </rPr>
      <t xml:space="preserve"> </t>
    </r>
    <r>
      <rPr>
        <sz val="12"/>
        <rFont val="宋体"/>
        <charset val="134"/>
      </rPr>
      <t>程一凡</t>
    </r>
  </si>
  <si>
    <t>15</t>
  </si>
  <si>
    <t>孙雨</t>
  </si>
  <si>
    <t>16</t>
  </si>
  <si>
    <r>
      <rPr>
        <sz val="12"/>
        <rFont val="Times New Roman"/>
        <charset val="134"/>
      </rPr>
      <t>25</t>
    </r>
    <r>
      <rPr>
        <sz val="12"/>
        <rFont val="宋体"/>
        <charset val="134"/>
      </rPr>
      <t>硕士</t>
    </r>
    <r>
      <rPr>
        <sz val="12"/>
        <rFont val="Times New Roman"/>
        <charset val="134"/>
      </rPr>
      <t>8</t>
    </r>
    <r>
      <rPr>
        <sz val="12"/>
        <rFont val="宋体"/>
        <charset val="134"/>
      </rPr>
      <t>班</t>
    </r>
  </si>
  <si>
    <t>何文洁</t>
  </si>
  <si>
    <t>17</t>
  </si>
  <si>
    <t>余梦洁</t>
  </si>
  <si>
    <t>18</t>
  </si>
  <si>
    <t>谌佳琪</t>
  </si>
  <si>
    <r>
      <rPr>
        <sz val="12"/>
        <rFont val="宋体"/>
        <charset val="134"/>
      </rPr>
      <t>湖南省优秀毕业生（</t>
    </r>
    <r>
      <rPr>
        <sz val="12"/>
        <rFont val="Times New Roman"/>
        <charset val="134"/>
      </rPr>
      <t>2</t>
    </r>
    <r>
      <rPr>
        <sz val="12"/>
        <rFont val="宋体"/>
        <charset val="134"/>
      </rPr>
      <t>分）</t>
    </r>
  </si>
  <si>
    <r>
      <rPr>
        <sz val="12"/>
        <rFont val="Times New Roman"/>
        <charset val="134"/>
      </rPr>
      <t>0</t>
    </r>
    <r>
      <rPr>
        <sz val="12"/>
        <rFont val="宋体"/>
        <charset val="134"/>
      </rPr>
      <t>（硕士新生的优秀毕业生细则无能加分说明）</t>
    </r>
  </si>
  <si>
    <t>硕士新生的优秀毕业生细则无能加分说明</t>
  </si>
  <si>
    <t>19</t>
  </si>
  <si>
    <t>黄志伟</t>
  </si>
  <si>
    <t>20</t>
  </si>
  <si>
    <t>曾嘉慧</t>
  </si>
  <si>
    <t>21</t>
  </si>
  <si>
    <t>李秉承</t>
  </si>
  <si>
    <t>22</t>
  </si>
  <si>
    <t>黄瑞</t>
  </si>
  <si>
    <t>23</t>
  </si>
  <si>
    <t>左湘</t>
  </si>
  <si>
    <t>24</t>
  </si>
  <si>
    <t>周远发</t>
  </si>
  <si>
    <r>
      <rPr>
        <b/>
        <sz val="12"/>
        <rFont val="Times New Roman"/>
        <charset val="134"/>
      </rPr>
      <t>1.</t>
    </r>
    <r>
      <rPr>
        <sz val="12"/>
        <rFont val="Times New Roman"/>
        <charset val="134"/>
      </rPr>
      <t>2024</t>
    </r>
    <r>
      <rPr>
        <sz val="12"/>
        <rFont val="宋体"/>
        <charset val="134"/>
      </rPr>
      <t>年中国国际大学生创新大赛国赛银奖（</t>
    </r>
    <r>
      <rPr>
        <sz val="12"/>
        <rFont val="Times New Roman"/>
        <charset val="134"/>
      </rPr>
      <t>+2</t>
    </r>
    <r>
      <rPr>
        <sz val="12"/>
        <rFont val="宋体"/>
        <charset val="134"/>
      </rPr>
      <t>分）</t>
    </r>
    <r>
      <rPr>
        <b/>
        <sz val="12"/>
        <rFont val="Times New Roman"/>
        <charset val="134"/>
      </rPr>
      <t>2.</t>
    </r>
    <r>
      <rPr>
        <sz val="12"/>
        <rFont val="宋体"/>
        <charset val="134"/>
      </rPr>
      <t>第八届中国国际</t>
    </r>
    <r>
      <rPr>
        <sz val="12"/>
        <rFont val="Times New Roman"/>
        <charset val="134"/>
      </rPr>
      <t>“</t>
    </r>
    <r>
      <rPr>
        <sz val="12"/>
        <rFont val="宋体"/>
        <charset val="134"/>
      </rPr>
      <t>互联网➕</t>
    </r>
    <r>
      <rPr>
        <sz val="12"/>
        <rFont val="Times New Roman"/>
        <charset val="134"/>
      </rPr>
      <t>”</t>
    </r>
    <r>
      <rPr>
        <sz val="12"/>
        <rFont val="宋体"/>
        <charset val="134"/>
      </rPr>
      <t>大学生创新创业大赛广东省分赛金奖（</t>
    </r>
    <r>
      <rPr>
        <sz val="12"/>
        <rFont val="Times New Roman"/>
        <charset val="134"/>
      </rPr>
      <t>+2</t>
    </r>
    <r>
      <rPr>
        <sz val="12"/>
        <rFont val="宋体"/>
        <charset val="134"/>
      </rPr>
      <t>分）</t>
    </r>
    <r>
      <rPr>
        <b/>
        <sz val="12"/>
        <rFont val="Times New Roman"/>
        <charset val="134"/>
      </rPr>
      <t>3.</t>
    </r>
    <r>
      <rPr>
        <sz val="12"/>
        <rFont val="宋体"/>
        <charset val="134"/>
      </rPr>
      <t>第十四届</t>
    </r>
    <r>
      <rPr>
        <sz val="12"/>
        <rFont val="Times New Roman"/>
        <charset val="134"/>
      </rPr>
      <t>“</t>
    </r>
    <r>
      <rPr>
        <sz val="12"/>
        <rFont val="宋体"/>
        <charset val="134"/>
      </rPr>
      <t>挑战杯</t>
    </r>
    <r>
      <rPr>
        <sz val="12"/>
        <rFont val="Times New Roman"/>
        <charset val="134"/>
      </rPr>
      <t>”</t>
    </r>
    <r>
      <rPr>
        <sz val="12"/>
        <rFont val="宋体"/>
        <charset val="134"/>
      </rPr>
      <t>广东大学生创业计划竞赛省赛银奖（</t>
    </r>
    <r>
      <rPr>
        <sz val="12"/>
        <rFont val="Times New Roman"/>
        <charset val="134"/>
      </rPr>
      <t>+1.5</t>
    </r>
    <r>
      <rPr>
        <sz val="12"/>
        <rFont val="宋体"/>
        <charset val="134"/>
      </rPr>
      <t>）</t>
    </r>
    <r>
      <rPr>
        <b/>
        <sz val="12"/>
        <rFont val="Times New Roman"/>
        <charset val="134"/>
      </rPr>
      <t>4.</t>
    </r>
    <r>
      <rPr>
        <sz val="12"/>
        <rFont val="宋体"/>
        <charset val="134"/>
      </rPr>
      <t>第十三届全国大学生电子商务</t>
    </r>
    <r>
      <rPr>
        <sz val="12"/>
        <rFont val="Times New Roman"/>
        <charset val="134"/>
      </rPr>
      <t>“</t>
    </r>
    <r>
      <rPr>
        <sz val="12"/>
        <rFont val="宋体"/>
        <charset val="134"/>
      </rPr>
      <t>创新、创意及创业</t>
    </r>
    <r>
      <rPr>
        <sz val="12"/>
        <rFont val="Times New Roman"/>
        <charset val="134"/>
      </rPr>
      <t>”</t>
    </r>
    <r>
      <rPr>
        <sz val="12"/>
        <rFont val="宋体"/>
        <charset val="134"/>
      </rPr>
      <t>挑战赛广东赛区二等奖（</t>
    </r>
    <r>
      <rPr>
        <sz val="12"/>
        <rFont val="Times New Roman"/>
        <charset val="134"/>
      </rPr>
      <t>+1.5</t>
    </r>
    <r>
      <rPr>
        <sz val="12"/>
        <rFont val="宋体"/>
        <charset val="134"/>
      </rPr>
      <t>）</t>
    </r>
    <r>
      <rPr>
        <b/>
        <sz val="12"/>
        <rFont val="Times New Roman"/>
        <charset val="134"/>
      </rPr>
      <t>5.</t>
    </r>
    <r>
      <rPr>
        <sz val="12"/>
        <rFont val="宋体"/>
        <charset val="134"/>
      </rPr>
      <t>第十三届</t>
    </r>
    <r>
      <rPr>
        <sz val="12"/>
        <rFont val="Times New Roman"/>
        <charset val="134"/>
      </rPr>
      <t>“</t>
    </r>
    <r>
      <rPr>
        <sz val="12"/>
        <rFont val="宋体"/>
        <charset val="134"/>
      </rPr>
      <t>挑战杯</t>
    </r>
    <r>
      <rPr>
        <sz val="12"/>
        <rFont val="Times New Roman"/>
        <charset val="134"/>
      </rPr>
      <t>”</t>
    </r>
    <r>
      <rPr>
        <sz val="12"/>
        <rFont val="宋体"/>
        <charset val="134"/>
      </rPr>
      <t>广东大学生创业计划竞赛省赛银奖（</t>
    </r>
    <r>
      <rPr>
        <sz val="12"/>
        <rFont val="Times New Roman"/>
        <charset val="134"/>
      </rPr>
      <t>+1.5</t>
    </r>
    <r>
      <rPr>
        <sz val="12"/>
        <rFont val="宋体"/>
        <charset val="134"/>
      </rPr>
      <t>）</t>
    </r>
    <r>
      <rPr>
        <b/>
        <sz val="12"/>
        <rFont val="Times New Roman"/>
        <charset val="134"/>
      </rPr>
      <t>6.</t>
    </r>
    <r>
      <rPr>
        <sz val="12"/>
        <rFont val="宋体"/>
        <charset val="134"/>
      </rPr>
      <t>第十四届</t>
    </r>
    <r>
      <rPr>
        <sz val="12"/>
        <rFont val="Times New Roman"/>
        <charset val="134"/>
      </rPr>
      <t>“</t>
    </r>
    <r>
      <rPr>
        <sz val="12"/>
        <rFont val="宋体"/>
        <charset val="134"/>
      </rPr>
      <t>挑战杯</t>
    </r>
    <r>
      <rPr>
        <sz val="12"/>
        <rFont val="Times New Roman"/>
        <charset val="134"/>
      </rPr>
      <t>”</t>
    </r>
    <r>
      <rPr>
        <sz val="12"/>
        <rFont val="宋体"/>
        <charset val="134"/>
      </rPr>
      <t>秦创原中国大学生创业计划竞赛主体赛全国赛铜奖（</t>
    </r>
    <r>
      <rPr>
        <sz val="12"/>
        <rFont val="Times New Roman"/>
        <charset val="134"/>
      </rPr>
      <t>+1.5</t>
    </r>
    <r>
      <rPr>
        <sz val="12"/>
        <rFont val="宋体"/>
        <charset val="134"/>
      </rPr>
      <t>）（跟第三个不是同个项目）</t>
    </r>
    <r>
      <rPr>
        <b/>
        <sz val="12"/>
        <rFont val="Times New Roman"/>
        <charset val="134"/>
      </rPr>
      <t>7.</t>
    </r>
    <r>
      <rPr>
        <sz val="12"/>
        <rFont val="Times New Roman"/>
        <charset val="134"/>
      </rPr>
      <t>2022</t>
    </r>
    <r>
      <rPr>
        <sz val="12"/>
        <rFont val="宋体"/>
        <charset val="134"/>
      </rPr>
      <t>年广东</t>
    </r>
    <r>
      <rPr>
        <sz val="12"/>
        <rFont val="Times New Roman"/>
        <charset val="134"/>
      </rPr>
      <t>“</t>
    </r>
    <r>
      <rPr>
        <sz val="12"/>
        <rFont val="宋体"/>
        <charset val="134"/>
      </rPr>
      <t>众创杯</t>
    </r>
    <r>
      <rPr>
        <sz val="12"/>
        <rFont val="Times New Roman"/>
        <charset val="134"/>
      </rPr>
      <t>”</t>
    </r>
    <r>
      <rPr>
        <sz val="12"/>
        <rFont val="宋体"/>
        <charset val="134"/>
      </rPr>
      <t>创业创新大赛省赛铜奖（</t>
    </r>
    <r>
      <rPr>
        <sz val="12"/>
        <rFont val="Times New Roman"/>
        <charset val="134"/>
      </rPr>
      <t>+1</t>
    </r>
    <r>
      <rPr>
        <sz val="12"/>
        <rFont val="宋体"/>
        <charset val="134"/>
      </rPr>
      <t>）</t>
    </r>
    <r>
      <rPr>
        <b/>
        <sz val="12"/>
        <rFont val="Times New Roman"/>
        <charset val="134"/>
      </rPr>
      <t>8.</t>
    </r>
    <r>
      <rPr>
        <sz val="12"/>
        <rFont val="Times New Roman"/>
        <charset val="134"/>
      </rPr>
      <t>2022</t>
    </r>
    <r>
      <rPr>
        <sz val="12"/>
        <rFont val="宋体"/>
        <charset val="134"/>
      </rPr>
      <t>年广东大中专学生志愿者暑期文化科技卫生</t>
    </r>
    <r>
      <rPr>
        <sz val="12"/>
        <rFont val="Times New Roman"/>
        <charset val="134"/>
      </rPr>
      <t>“</t>
    </r>
    <r>
      <rPr>
        <sz val="12"/>
        <rFont val="宋体"/>
        <charset val="134"/>
      </rPr>
      <t>三下乡</t>
    </r>
    <r>
      <rPr>
        <sz val="12"/>
        <rFont val="Times New Roman"/>
        <charset val="134"/>
      </rPr>
      <t>”</t>
    </r>
    <r>
      <rPr>
        <sz val="12"/>
        <rFont val="宋体"/>
        <charset val="134"/>
      </rPr>
      <t>社会实践活动省级重点团队（</t>
    </r>
    <r>
      <rPr>
        <sz val="12"/>
        <rFont val="Times New Roman"/>
        <charset val="134"/>
      </rPr>
      <t>2</t>
    </r>
    <r>
      <rPr>
        <sz val="12"/>
        <rFont val="宋体"/>
        <charset val="134"/>
      </rPr>
      <t>分）</t>
    </r>
  </si>
  <si>
    <r>
      <rPr>
        <b/>
        <sz val="12"/>
        <rFont val="Times New Roman"/>
        <charset val="134"/>
      </rPr>
      <t>1.</t>
    </r>
    <r>
      <rPr>
        <sz val="12"/>
        <rFont val="Times New Roman"/>
        <charset val="134"/>
      </rPr>
      <t>2024</t>
    </r>
    <r>
      <rPr>
        <sz val="12"/>
        <rFont val="宋体"/>
        <charset val="134"/>
      </rPr>
      <t>年中国国际大学生创新大赛国赛银奖（</t>
    </r>
    <r>
      <rPr>
        <sz val="12"/>
        <rFont val="Times New Roman"/>
        <charset val="134"/>
      </rPr>
      <t>+2</t>
    </r>
    <r>
      <rPr>
        <sz val="12"/>
        <rFont val="宋体"/>
        <charset val="134"/>
      </rPr>
      <t>分）</t>
    </r>
    <r>
      <rPr>
        <b/>
        <sz val="12"/>
        <rFont val="Times New Roman"/>
        <charset val="134"/>
      </rPr>
      <t>2.</t>
    </r>
    <r>
      <rPr>
        <sz val="12"/>
        <rFont val="宋体"/>
        <charset val="134"/>
      </rPr>
      <t>第八届中国国际</t>
    </r>
    <r>
      <rPr>
        <sz val="12"/>
        <rFont val="Times New Roman"/>
        <charset val="134"/>
      </rPr>
      <t>“</t>
    </r>
    <r>
      <rPr>
        <sz val="12"/>
        <rFont val="宋体"/>
        <charset val="134"/>
      </rPr>
      <t>互联网</t>
    </r>
    <r>
      <rPr>
        <sz val="12"/>
        <rFont val="Segoe UI Emoji"/>
        <charset val="134"/>
      </rPr>
      <t>➕</t>
    </r>
    <r>
      <rPr>
        <sz val="12"/>
        <rFont val="Times New Roman"/>
        <charset val="134"/>
      </rPr>
      <t>”</t>
    </r>
    <r>
      <rPr>
        <sz val="12"/>
        <rFont val="宋体"/>
        <charset val="134"/>
      </rPr>
      <t>大学生创新创业大赛广东省分赛金奖（</t>
    </r>
    <r>
      <rPr>
        <sz val="12"/>
        <rFont val="Times New Roman"/>
        <charset val="134"/>
      </rPr>
      <t>0</t>
    </r>
    <r>
      <rPr>
        <sz val="12"/>
        <rFont val="宋体"/>
        <charset val="134"/>
      </rPr>
      <t>，疑似同个项目）</t>
    </r>
    <r>
      <rPr>
        <b/>
        <sz val="12"/>
        <rFont val="Times New Roman"/>
        <charset val="134"/>
      </rPr>
      <t>3.</t>
    </r>
    <r>
      <rPr>
        <sz val="12"/>
        <rFont val="宋体"/>
        <charset val="134"/>
      </rPr>
      <t>第十四届</t>
    </r>
    <r>
      <rPr>
        <sz val="12"/>
        <rFont val="Times New Roman"/>
        <charset val="134"/>
      </rPr>
      <t>“</t>
    </r>
    <r>
      <rPr>
        <sz val="12"/>
        <rFont val="宋体"/>
        <charset val="134"/>
      </rPr>
      <t>挑战杯</t>
    </r>
    <r>
      <rPr>
        <sz val="12"/>
        <rFont val="Times New Roman"/>
        <charset val="134"/>
      </rPr>
      <t>”</t>
    </r>
    <r>
      <rPr>
        <sz val="12"/>
        <rFont val="宋体"/>
        <charset val="134"/>
      </rPr>
      <t>广东大学生创业计划竞赛省赛银奖（</t>
    </r>
    <r>
      <rPr>
        <sz val="12"/>
        <rFont val="Times New Roman"/>
        <charset val="134"/>
      </rPr>
      <t>+1.5</t>
    </r>
    <r>
      <rPr>
        <sz val="12"/>
        <rFont val="宋体"/>
        <charset val="134"/>
      </rPr>
      <t>）</t>
    </r>
    <r>
      <rPr>
        <b/>
        <sz val="12"/>
        <rFont val="Times New Roman"/>
        <charset val="134"/>
      </rPr>
      <t>4.</t>
    </r>
    <r>
      <rPr>
        <sz val="12"/>
        <rFont val="宋体"/>
        <charset val="134"/>
      </rPr>
      <t>第十三届全国大学生电子商务</t>
    </r>
    <r>
      <rPr>
        <sz val="12"/>
        <rFont val="Times New Roman"/>
        <charset val="134"/>
      </rPr>
      <t>“</t>
    </r>
    <r>
      <rPr>
        <sz val="12"/>
        <rFont val="宋体"/>
        <charset val="134"/>
      </rPr>
      <t>创新、创意及创业</t>
    </r>
    <r>
      <rPr>
        <sz val="12"/>
        <rFont val="Times New Roman"/>
        <charset val="134"/>
      </rPr>
      <t>”</t>
    </r>
    <r>
      <rPr>
        <sz val="12"/>
        <rFont val="宋体"/>
        <charset val="134"/>
      </rPr>
      <t>挑战赛广东赛区二等奖（</t>
    </r>
    <r>
      <rPr>
        <sz val="12"/>
        <rFont val="Times New Roman"/>
        <charset val="134"/>
      </rPr>
      <t>0</t>
    </r>
    <r>
      <rPr>
        <sz val="12"/>
        <rFont val="宋体"/>
        <charset val="134"/>
      </rPr>
      <t>，疑似同个项目）</t>
    </r>
    <r>
      <rPr>
        <b/>
        <sz val="12"/>
        <rFont val="Times New Roman"/>
        <charset val="134"/>
      </rPr>
      <t>5.</t>
    </r>
    <r>
      <rPr>
        <sz val="12"/>
        <rFont val="宋体"/>
        <charset val="134"/>
      </rPr>
      <t>第十三届</t>
    </r>
    <r>
      <rPr>
        <sz val="12"/>
        <rFont val="Times New Roman"/>
        <charset val="134"/>
      </rPr>
      <t>“</t>
    </r>
    <r>
      <rPr>
        <sz val="12"/>
        <rFont val="宋体"/>
        <charset val="134"/>
      </rPr>
      <t>挑战杯</t>
    </r>
    <r>
      <rPr>
        <sz val="12"/>
        <rFont val="Times New Roman"/>
        <charset val="134"/>
      </rPr>
      <t>”</t>
    </r>
    <r>
      <rPr>
        <sz val="12"/>
        <rFont val="宋体"/>
        <charset val="134"/>
      </rPr>
      <t>广东大学生创业计划竞赛省赛银奖（</t>
    </r>
    <r>
      <rPr>
        <sz val="12"/>
        <rFont val="Times New Roman"/>
        <charset val="134"/>
      </rPr>
      <t>+1.5</t>
    </r>
    <r>
      <rPr>
        <sz val="12"/>
        <rFont val="宋体"/>
        <charset val="134"/>
      </rPr>
      <t>）</t>
    </r>
    <r>
      <rPr>
        <b/>
        <sz val="12"/>
        <rFont val="Times New Roman"/>
        <charset val="134"/>
      </rPr>
      <t>6.</t>
    </r>
    <r>
      <rPr>
        <sz val="12"/>
        <rFont val="宋体"/>
        <charset val="134"/>
      </rPr>
      <t>第十四届</t>
    </r>
    <r>
      <rPr>
        <sz val="12"/>
        <rFont val="Times New Roman"/>
        <charset val="134"/>
      </rPr>
      <t>“</t>
    </r>
    <r>
      <rPr>
        <sz val="12"/>
        <rFont val="宋体"/>
        <charset val="134"/>
      </rPr>
      <t>挑战杯</t>
    </r>
    <r>
      <rPr>
        <sz val="12"/>
        <rFont val="Times New Roman"/>
        <charset val="134"/>
      </rPr>
      <t>”</t>
    </r>
    <r>
      <rPr>
        <sz val="12"/>
        <rFont val="宋体"/>
        <charset val="134"/>
      </rPr>
      <t>秦创原中国大学生创业计划竞赛主体赛全国赛铜奖（</t>
    </r>
    <r>
      <rPr>
        <sz val="12"/>
        <rFont val="Times New Roman"/>
        <charset val="134"/>
      </rPr>
      <t>0</t>
    </r>
    <r>
      <rPr>
        <sz val="12"/>
        <rFont val="宋体"/>
        <charset val="134"/>
      </rPr>
      <t>，疑似同个项目）（跟第三个不是同个项目）</t>
    </r>
    <r>
      <rPr>
        <b/>
        <sz val="12"/>
        <rFont val="Times New Roman"/>
        <charset val="134"/>
      </rPr>
      <t>7.</t>
    </r>
    <r>
      <rPr>
        <sz val="12"/>
        <rFont val="Times New Roman"/>
        <charset val="134"/>
      </rPr>
      <t>2022</t>
    </r>
    <r>
      <rPr>
        <sz val="12"/>
        <rFont val="宋体"/>
        <charset val="134"/>
      </rPr>
      <t>年广东</t>
    </r>
    <r>
      <rPr>
        <sz val="12"/>
        <rFont val="Times New Roman"/>
        <charset val="134"/>
      </rPr>
      <t>“</t>
    </r>
    <r>
      <rPr>
        <sz val="12"/>
        <rFont val="宋体"/>
        <charset val="134"/>
      </rPr>
      <t>众创杯</t>
    </r>
    <r>
      <rPr>
        <sz val="12"/>
        <rFont val="Times New Roman"/>
        <charset val="134"/>
      </rPr>
      <t>”</t>
    </r>
    <r>
      <rPr>
        <sz val="12"/>
        <rFont val="宋体"/>
        <charset val="134"/>
      </rPr>
      <t>创业创新大赛省赛铜奖（</t>
    </r>
    <r>
      <rPr>
        <sz val="12"/>
        <rFont val="Times New Roman"/>
        <charset val="134"/>
      </rPr>
      <t>0</t>
    </r>
    <r>
      <rPr>
        <sz val="12"/>
        <rFont val="宋体"/>
        <charset val="134"/>
      </rPr>
      <t>，疑似同个项目）</t>
    </r>
  </si>
  <si>
    <r>
      <rPr>
        <b/>
        <sz val="12"/>
        <rFont val="Times New Roman"/>
        <charset val="134"/>
      </rPr>
      <t>1.</t>
    </r>
    <r>
      <rPr>
        <sz val="12"/>
        <rFont val="Times New Roman"/>
        <charset val="134"/>
      </rPr>
      <t>2024</t>
    </r>
    <r>
      <rPr>
        <sz val="12"/>
        <rFont val="宋体"/>
        <charset val="134"/>
      </rPr>
      <t>年中国国际大学生创新大赛国赛银奖（</t>
    </r>
    <r>
      <rPr>
        <sz val="12"/>
        <rFont val="Times New Roman"/>
        <charset val="134"/>
      </rPr>
      <t>2</t>
    </r>
    <r>
      <rPr>
        <sz val="12"/>
        <rFont val="宋体"/>
        <charset val="134"/>
      </rPr>
      <t>分）</t>
    </r>
    <r>
      <rPr>
        <b/>
        <sz val="12"/>
        <rFont val="Times New Roman"/>
        <charset val="134"/>
      </rPr>
      <t>2.</t>
    </r>
    <r>
      <rPr>
        <sz val="12"/>
        <rFont val="宋体"/>
        <charset val="134"/>
      </rPr>
      <t>第八届中国国际</t>
    </r>
    <r>
      <rPr>
        <sz val="12"/>
        <rFont val="Times New Roman"/>
        <charset val="134"/>
      </rPr>
      <t>“</t>
    </r>
    <r>
      <rPr>
        <sz val="12"/>
        <rFont val="宋体"/>
        <charset val="134"/>
      </rPr>
      <t>互联网</t>
    </r>
    <r>
      <rPr>
        <sz val="12"/>
        <rFont val="Segoe UI Emoji"/>
        <charset val="134"/>
      </rPr>
      <t>➕</t>
    </r>
    <r>
      <rPr>
        <sz val="12"/>
        <rFont val="Times New Roman"/>
        <charset val="134"/>
      </rPr>
      <t>”</t>
    </r>
    <r>
      <rPr>
        <sz val="12"/>
        <rFont val="宋体"/>
        <charset val="134"/>
      </rPr>
      <t>大学生创新创业大赛广东省分赛金奖（</t>
    </r>
    <r>
      <rPr>
        <sz val="12"/>
        <rFont val="Times New Roman"/>
        <charset val="134"/>
      </rPr>
      <t>+2</t>
    </r>
    <r>
      <rPr>
        <sz val="12"/>
        <rFont val="宋体"/>
        <charset val="134"/>
      </rPr>
      <t>分）</t>
    </r>
    <r>
      <rPr>
        <b/>
        <sz val="12"/>
        <rFont val="Times New Roman"/>
        <charset val="134"/>
      </rPr>
      <t>3.</t>
    </r>
    <r>
      <rPr>
        <sz val="12"/>
        <rFont val="宋体"/>
        <charset val="134"/>
      </rPr>
      <t>第十四届</t>
    </r>
    <r>
      <rPr>
        <sz val="12"/>
        <rFont val="Times New Roman"/>
        <charset val="134"/>
      </rPr>
      <t>“</t>
    </r>
    <r>
      <rPr>
        <sz val="12"/>
        <rFont val="宋体"/>
        <charset val="134"/>
      </rPr>
      <t>挑战杯</t>
    </r>
    <r>
      <rPr>
        <sz val="12"/>
        <rFont val="Times New Roman"/>
        <charset val="134"/>
      </rPr>
      <t>”</t>
    </r>
    <r>
      <rPr>
        <sz val="12"/>
        <rFont val="宋体"/>
        <charset val="134"/>
      </rPr>
      <t>广东大学生创业计划竞赛省赛银奖（</t>
    </r>
    <r>
      <rPr>
        <sz val="12"/>
        <rFont val="Times New Roman"/>
        <charset val="134"/>
      </rPr>
      <t>+1.5</t>
    </r>
    <r>
      <rPr>
        <sz val="12"/>
        <rFont val="宋体"/>
        <charset val="134"/>
      </rPr>
      <t>分）</t>
    </r>
    <r>
      <rPr>
        <b/>
        <sz val="12"/>
        <rFont val="Times New Roman"/>
        <charset val="134"/>
      </rPr>
      <t>4.</t>
    </r>
    <r>
      <rPr>
        <sz val="12"/>
        <rFont val="宋体"/>
        <charset val="134"/>
      </rPr>
      <t>第十三届全国大学生电子商务</t>
    </r>
    <r>
      <rPr>
        <sz val="12"/>
        <rFont val="Times New Roman"/>
        <charset val="134"/>
      </rPr>
      <t>“</t>
    </r>
    <r>
      <rPr>
        <sz val="12"/>
        <rFont val="宋体"/>
        <charset val="134"/>
      </rPr>
      <t>创新、创意及创业</t>
    </r>
    <r>
      <rPr>
        <sz val="12"/>
        <rFont val="Times New Roman"/>
        <charset val="134"/>
      </rPr>
      <t>”</t>
    </r>
    <r>
      <rPr>
        <sz val="12"/>
        <rFont val="宋体"/>
        <charset val="134"/>
      </rPr>
      <t>挑战赛广东赛区二等奖（</t>
    </r>
    <r>
      <rPr>
        <sz val="12"/>
        <rFont val="Times New Roman"/>
        <charset val="134"/>
      </rPr>
      <t>0</t>
    </r>
    <r>
      <rPr>
        <sz val="12"/>
        <rFont val="宋体"/>
        <charset val="134"/>
      </rPr>
      <t>分）</t>
    </r>
    <r>
      <rPr>
        <b/>
        <sz val="12"/>
        <rFont val="Times New Roman"/>
        <charset val="134"/>
      </rPr>
      <t>5.</t>
    </r>
    <r>
      <rPr>
        <sz val="12"/>
        <rFont val="宋体"/>
        <charset val="134"/>
      </rPr>
      <t>第十三届</t>
    </r>
    <r>
      <rPr>
        <sz val="12"/>
        <rFont val="Times New Roman"/>
        <charset val="134"/>
      </rPr>
      <t>“</t>
    </r>
    <r>
      <rPr>
        <sz val="12"/>
        <rFont val="宋体"/>
        <charset val="134"/>
      </rPr>
      <t>挑战杯</t>
    </r>
    <r>
      <rPr>
        <sz val="12"/>
        <rFont val="Times New Roman"/>
        <charset val="134"/>
      </rPr>
      <t>”</t>
    </r>
    <r>
      <rPr>
        <sz val="12"/>
        <rFont val="宋体"/>
        <charset val="134"/>
      </rPr>
      <t>广东大学生创业计划竞赛省赛银奖（</t>
    </r>
    <r>
      <rPr>
        <sz val="12"/>
        <rFont val="Times New Roman"/>
        <charset val="134"/>
      </rPr>
      <t>+1.5</t>
    </r>
    <r>
      <rPr>
        <sz val="12"/>
        <rFont val="宋体"/>
        <charset val="134"/>
      </rPr>
      <t>分）</t>
    </r>
    <r>
      <rPr>
        <b/>
        <sz val="12"/>
        <rFont val="Times New Roman"/>
        <charset val="134"/>
      </rPr>
      <t>6.</t>
    </r>
    <r>
      <rPr>
        <sz val="12"/>
        <rFont val="宋体"/>
        <charset val="134"/>
      </rPr>
      <t>第十四届</t>
    </r>
    <r>
      <rPr>
        <sz val="12"/>
        <rFont val="Times New Roman"/>
        <charset val="134"/>
      </rPr>
      <t>“</t>
    </r>
    <r>
      <rPr>
        <sz val="12"/>
        <rFont val="宋体"/>
        <charset val="134"/>
      </rPr>
      <t>挑战杯</t>
    </r>
    <r>
      <rPr>
        <sz val="12"/>
        <rFont val="Times New Roman"/>
        <charset val="134"/>
      </rPr>
      <t>”</t>
    </r>
    <r>
      <rPr>
        <sz val="12"/>
        <rFont val="宋体"/>
        <charset val="134"/>
      </rPr>
      <t>秦创原中国大学生创业计划竞赛主体赛全国赛铜奖（</t>
    </r>
    <r>
      <rPr>
        <sz val="12"/>
        <rFont val="Times New Roman"/>
        <charset val="134"/>
      </rPr>
      <t>0</t>
    </r>
    <r>
      <rPr>
        <sz val="12"/>
        <rFont val="宋体"/>
        <charset val="134"/>
      </rPr>
      <t>分，与</t>
    </r>
    <r>
      <rPr>
        <sz val="12"/>
        <rFont val="Times New Roman"/>
        <charset val="134"/>
      </rPr>
      <t>1</t>
    </r>
    <r>
      <rPr>
        <sz val="12"/>
        <rFont val="宋体"/>
        <charset val="134"/>
      </rPr>
      <t>同个项目）</t>
    </r>
    <r>
      <rPr>
        <b/>
        <sz val="12"/>
        <rFont val="Times New Roman"/>
        <charset val="134"/>
      </rPr>
      <t>7.</t>
    </r>
    <r>
      <rPr>
        <sz val="12"/>
        <rFont val="Times New Roman"/>
        <charset val="134"/>
      </rPr>
      <t>2022</t>
    </r>
    <r>
      <rPr>
        <sz val="12"/>
        <rFont val="宋体"/>
        <charset val="134"/>
      </rPr>
      <t>年广东</t>
    </r>
    <r>
      <rPr>
        <sz val="12"/>
        <rFont val="Times New Roman"/>
        <charset val="134"/>
      </rPr>
      <t>“</t>
    </r>
    <r>
      <rPr>
        <sz val="12"/>
        <rFont val="宋体"/>
        <charset val="134"/>
      </rPr>
      <t>众创杯</t>
    </r>
    <r>
      <rPr>
        <sz val="12"/>
        <rFont val="Times New Roman"/>
        <charset val="134"/>
      </rPr>
      <t>”</t>
    </r>
    <r>
      <rPr>
        <sz val="12"/>
        <rFont val="宋体"/>
        <charset val="134"/>
      </rPr>
      <t>创业创新大赛省赛铜奖（</t>
    </r>
    <r>
      <rPr>
        <sz val="12"/>
        <rFont val="Times New Roman"/>
        <charset val="134"/>
      </rPr>
      <t>0</t>
    </r>
    <r>
      <rPr>
        <sz val="12"/>
        <rFont val="宋体"/>
        <charset val="134"/>
      </rPr>
      <t>，与</t>
    </r>
    <r>
      <rPr>
        <sz val="12"/>
        <rFont val="Times New Roman"/>
        <charset val="134"/>
      </rPr>
      <t>2</t>
    </r>
    <r>
      <rPr>
        <sz val="12"/>
        <rFont val="宋体"/>
        <charset val="134"/>
      </rPr>
      <t>同个项目）</t>
    </r>
  </si>
  <si>
    <t>25</t>
  </si>
  <si>
    <t>涂钊</t>
  </si>
  <si>
    <t>26</t>
  </si>
  <si>
    <t>秦星涛</t>
  </si>
  <si>
    <t>27</t>
  </si>
  <si>
    <t>王一川</t>
  </si>
  <si>
    <t>28</t>
  </si>
  <si>
    <t>阮子珂</t>
  </si>
  <si>
    <t>29</t>
  </si>
  <si>
    <t>闫冠任</t>
  </si>
  <si>
    <r>
      <rPr>
        <sz val="12"/>
        <rFont val="SimSun"/>
        <charset val="134"/>
      </rPr>
      <t>山东省大学生创新创业大赛三等奖</t>
    </r>
    <r>
      <rPr>
        <sz val="12"/>
        <rFont val="Times New Roman"/>
        <charset val="134"/>
      </rPr>
      <t>1</t>
    </r>
    <r>
      <rPr>
        <sz val="12"/>
        <rFont val="SimSun"/>
        <charset val="134"/>
      </rPr>
      <t>分</t>
    </r>
  </si>
  <si>
    <t>30</t>
  </si>
  <si>
    <t>郑丽婷</t>
  </si>
  <si>
    <r>
      <rPr>
        <sz val="12"/>
        <rFont val="宋体"/>
        <charset val="134"/>
      </rPr>
      <t>四川省大学生食品创新大赛二等奖（负责人），</t>
    </r>
    <r>
      <rPr>
        <sz val="12"/>
        <rFont val="Times New Roman"/>
        <charset val="134"/>
      </rPr>
      <t>3</t>
    </r>
  </si>
  <si>
    <t>31</t>
  </si>
  <si>
    <t>叶卓睿</t>
  </si>
  <si>
    <t>32</t>
  </si>
  <si>
    <t>李欣雨</t>
  </si>
  <si>
    <t>邓媛元</t>
  </si>
  <si>
    <t>33</t>
  </si>
  <si>
    <t>王根顺</t>
  </si>
  <si>
    <r>
      <rPr>
        <sz val="12"/>
        <rFont val="宋体"/>
        <charset val="134"/>
      </rPr>
      <t>第八届福建省</t>
    </r>
    <r>
      <rPr>
        <sz val="12"/>
        <rFont val="Times New Roman"/>
        <charset val="134"/>
      </rPr>
      <t>“</t>
    </r>
    <r>
      <rPr>
        <sz val="12"/>
        <rFont val="宋体"/>
        <charset val="134"/>
      </rPr>
      <t>互联网＋</t>
    </r>
    <r>
      <rPr>
        <sz val="12"/>
        <rFont val="Times New Roman"/>
        <charset val="134"/>
      </rPr>
      <t>”</t>
    </r>
    <r>
      <rPr>
        <sz val="12"/>
        <rFont val="宋体"/>
        <charset val="134"/>
      </rPr>
      <t>大学生创新创业大赛省赛金奖（</t>
    </r>
    <r>
      <rPr>
        <sz val="12"/>
        <rFont val="Times New Roman"/>
        <charset val="134"/>
      </rPr>
      <t>2</t>
    </r>
    <r>
      <rPr>
        <sz val="12"/>
        <rFont val="宋体"/>
        <charset val="134"/>
      </rPr>
      <t>分）</t>
    </r>
  </si>
  <si>
    <r>
      <rPr>
        <sz val="12"/>
        <rFont val="Times New Roman"/>
        <charset val="134"/>
      </rPr>
      <t>2</t>
    </r>
    <r>
      <rPr>
        <sz val="12"/>
        <rFont val="宋体"/>
        <charset val="134"/>
      </rPr>
      <t>（属于</t>
    </r>
    <r>
      <rPr>
        <sz val="12"/>
        <rFont val="Times New Roman"/>
        <charset val="134"/>
      </rPr>
      <t>6</t>
    </r>
    <r>
      <rPr>
        <sz val="12"/>
        <rFont val="宋体"/>
        <charset val="134"/>
      </rPr>
      <t>类中第</t>
    </r>
    <r>
      <rPr>
        <sz val="12"/>
        <rFont val="Times New Roman"/>
        <charset val="134"/>
      </rPr>
      <t>1</t>
    </r>
    <r>
      <rPr>
        <sz val="12"/>
        <rFont val="宋体"/>
        <charset val="134"/>
      </rPr>
      <t>点）</t>
    </r>
  </si>
  <si>
    <t>公章是省级学会降一级则不加分</t>
  </si>
  <si>
    <r>
      <rPr>
        <sz val="12"/>
        <rFont val="宋体"/>
        <charset val="134"/>
      </rPr>
      <t>属于</t>
    </r>
    <r>
      <rPr>
        <sz val="12"/>
        <rFont val="Times New Roman"/>
        <charset val="134"/>
      </rPr>
      <t>6</t>
    </r>
    <r>
      <rPr>
        <sz val="12"/>
        <rFont val="宋体"/>
        <charset val="134"/>
      </rPr>
      <t>类中第</t>
    </r>
    <r>
      <rPr>
        <sz val="12"/>
        <rFont val="Times New Roman"/>
        <charset val="134"/>
      </rPr>
      <t>1</t>
    </r>
    <r>
      <rPr>
        <sz val="12"/>
        <rFont val="宋体"/>
        <charset val="134"/>
      </rPr>
      <t>点）</t>
    </r>
  </si>
  <si>
    <t>34</t>
  </si>
  <si>
    <t>钟旖旎</t>
  </si>
  <si>
    <t>35</t>
  </si>
  <si>
    <t>代恬婧</t>
  </si>
  <si>
    <r>
      <rPr>
        <sz val="12"/>
        <rFont val="宋体"/>
        <charset val="134"/>
      </rPr>
      <t>一项省级特等奖，一项省级二等奖，两项省级三等奖均为主要成员共</t>
    </r>
    <r>
      <rPr>
        <sz val="12"/>
        <rFont val="Times New Roman"/>
        <charset val="134"/>
      </rPr>
      <t>5.5</t>
    </r>
    <r>
      <rPr>
        <sz val="12"/>
        <rFont val="宋体"/>
        <charset val="134"/>
      </rPr>
      <t>分</t>
    </r>
  </si>
  <si>
    <r>
      <rPr>
        <sz val="12"/>
        <rFont val="宋体"/>
        <charset val="134"/>
      </rPr>
      <t>生科竞赛属于国奖，加</t>
    </r>
    <r>
      <rPr>
        <sz val="12"/>
        <rFont val="Times New Roman"/>
        <charset val="134"/>
      </rPr>
      <t>1.5</t>
    </r>
    <r>
      <rPr>
        <sz val="12"/>
        <rFont val="宋体"/>
        <charset val="134"/>
      </rPr>
      <t>；省级二等奖成员加</t>
    </r>
    <r>
      <rPr>
        <sz val="12"/>
        <rFont val="Times New Roman"/>
        <charset val="134"/>
      </rPr>
      <t>1.5</t>
    </r>
    <r>
      <rPr>
        <sz val="12"/>
        <rFont val="宋体"/>
        <charset val="134"/>
      </rPr>
      <t>；其余不加分</t>
    </r>
  </si>
  <si>
    <r>
      <rPr>
        <sz val="12"/>
        <rFont val="宋体"/>
        <charset val="134"/>
      </rPr>
      <t>生科竞赛不加分；省级二等奖成员加</t>
    </r>
    <r>
      <rPr>
        <sz val="12"/>
        <rFont val="Times New Roman"/>
        <charset val="134"/>
      </rPr>
      <t>1.5</t>
    </r>
    <r>
      <rPr>
        <sz val="12"/>
        <rFont val="宋体"/>
        <charset val="134"/>
      </rPr>
      <t>；其余不加分</t>
    </r>
  </si>
  <si>
    <t>36</t>
  </si>
  <si>
    <t>刘俊熙</t>
  </si>
  <si>
    <t>37</t>
  </si>
  <si>
    <t>袁景洋</t>
  </si>
  <si>
    <r>
      <rPr>
        <sz val="12"/>
        <rFont val="宋体"/>
        <charset val="134"/>
      </rPr>
      <t>国家级三等奖一项和省级二等奖（负责人）一项，</t>
    </r>
    <r>
      <rPr>
        <sz val="12"/>
        <rFont val="Times New Roman"/>
        <charset val="134"/>
      </rPr>
      <t>4</t>
    </r>
    <r>
      <rPr>
        <sz val="12"/>
        <rFont val="宋体"/>
        <charset val="134"/>
      </rPr>
      <t>分</t>
    </r>
  </si>
  <si>
    <r>
      <rPr>
        <sz val="12"/>
        <rFont val="宋体"/>
        <charset val="134"/>
      </rPr>
      <t>生命科学竞赛不加；第十六届河南省挑战杯大学生课外学术科技作品竞赛（省级主要负责人</t>
    </r>
    <r>
      <rPr>
        <sz val="12"/>
        <rFont val="Times New Roman"/>
        <charset val="134"/>
      </rPr>
      <t>+3</t>
    </r>
    <r>
      <rPr>
        <sz val="12"/>
        <rFont val="宋体"/>
        <charset val="134"/>
      </rPr>
      <t>）</t>
    </r>
  </si>
  <si>
    <t>38</t>
  </si>
  <si>
    <t>曾珊珊</t>
  </si>
  <si>
    <t>39</t>
  </si>
  <si>
    <t>陈畅</t>
  </si>
  <si>
    <t>40</t>
  </si>
  <si>
    <t>王帆</t>
  </si>
  <si>
    <t>41</t>
  </si>
  <si>
    <t>戴倩倩</t>
  </si>
  <si>
    <t>42</t>
  </si>
  <si>
    <t>吴秀芝</t>
  </si>
  <si>
    <t>43</t>
  </si>
  <si>
    <t>尹兆京</t>
  </si>
  <si>
    <r>
      <rPr>
        <sz val="12"/>
        <rFont val="宋体"/>
        <charset val="134"/>
      </rPr>
      <t>有</t>
    </r>
    <r>
      <rPr>
        <sz val="12"/>
        <rFont val="Times New Roman"/>
        <charset val="134"/>
      </rPr>
      <t xml:space="preserve"> </t>
    </r>
    <r>
      <rPr>
        <sz val="12"/>
        <rFont val="宋体"/>
        <charset val="134"/>
      </rPr>
      <t>加</t>
    </r>
    <r>
      <rPr>
        <sz val="12"/>
        <rFont val="Times New Roman"/>
        <charset val="134"/>
      </rPr>
      <t>7</t>
    </r>
    <r>
      <rPr>
        <sz val="12"/>
        <rFont val="宋体"/>
        <charset val="134"/>
      </rPr>
      <t>分</t>
    </r>
  </si>
  <si>
    <r>
      <rPr>
        <sz val="12"/>
        <rFont val="Times New Roman"/>
        <charset val="134"/>
      </rPr>
      <t>0</t>
    </r>
    <r>
      <rPr>
        <sz val="12"/>
        <rFont val="宋体"/>
        <charset val="134"/>
      </rPr>
      <t>（非第一作者）</t>
    </r>
  </si>
  <si>
    <r>
      <rPr>
        <sz val="12"/>
        <rFont val="SimSun"/>
        <charset val="134"/>
      </rPr>
      <t>有</t>
    </r>
    <r>
      <rPr>
        <sz val="12"/>
        <rFont val="Times New Roman"/>
        <charset val="134"/>
      </rPr>
      <t xml:space="preserve"> </t>
    </r>
    <r>
      <rPr>
        <sz val="12"/>
        <rFont val="SimSun"/>
        <charset val="134"/>
      </rPr>
      <t>广东省生物化学实验技能大赛一等奖</t>
    </r>
    <r>
      <rPr>
        <sz val="12"/>
        <rFont val="Times New Roman"/>
        <charset val="134"/>
      </rPr>
      <t xml:space="preserve">  </t>
    </r>
    <r>
      <rPr>
        <sz val="12"/>
        <rFont val="SimSun"/>
        <charset val="134"/>
      </rPr>
      <t>成员</t>
    </r>
    <r>
      <rPr>
        <sz val="12"/>
        <rFont val="Times New Roman"/>
        <charset val="134"/>
      </rPr>
      <t xml:space="preserve"> 2</t>
    </r>
    <r>
      <rPr>
        <sz val="12"/>
        <rFont val="SimSun"/>
        <charset val="134"/>
      </rPr>
      <t>分</t>
    </r>
  </si>
  <si>
    <r>
      <rPr>
        <sz val="12"/>
        <rFont val="Times New Roman"/>
        <charset val="134"/>
      </rPr>
      <t>0</t>
    </r>
    <r>
      <rPr>
        <sz val="12"/>
        <rFont val="宋体"/>
        <charset val="134"/>
      </rPr>
      <t>（非食品类，不加分）</t>
    </r>
  </si>
  <si>
    <t>入学总成绩学生本人算错了</t>
  </si>
  <si>
    <t>44</t>
  </si>
  <si>
    <t>郑梓杰</t>
  </si>
  <si>
    <t>45</t>
  </si>
  <si>
    <t>陈柳英</t>
  </si>
  <si>
    <r>
      <rPr>
        <sz val="12"/>
        <rFont val="Times New Roman"/>
        <charset val="134"/>
      </rPr>
      <t>2023-2024</t>
    </r>
    <r>
      <rPr>
        <sz val="12"/>
        <rFont val="宋体"/>
        <charset val="134"/>
      </rPr>
      <t>学年度国家奖学金</t>
    </r>
    <r>
      <rPr>
        <sz val="12"/>
        <rFont val="Times New Roman"/>
        <charset val="134"/>
      </rPr>
      <t>+2</t>
    </r>
    <r>
      <rPr>
        <sz val="12"/>
        <rFont val="宋体"/>
        <charset val="134"/>
      </rPr>
      <t>分</t>
    </r>
  </si>
  <si>
    <t>司徒文贝</t>
  </si>
  <si>
    <t>46</t>
  </si>
  <si>
    <t>邱之阳</t>
  </si>
  <si>
    <r>
      <rPr>
        <sz val="12"/>
        <rFont val="宋体"/>
        <charset val="134"/>
      </rPr>
      <t>第九届全国大学生生命科学竞赛（创新创业类）三等奖，负责人（</t>
    </r>
    <r>
      <rPr>
        <sz val="12"/>
        <rFont val="Times New Roman"/>
        <charset val="134"/>
      </rPr>
      <t>3</t>
    </r>
    <r>
      <rPr>
        <sz val="12"/>
        <rFont val="宋体"/>
        <charset val="134"/>
      </rPr>
      <t>分）</t>
    </r>
  </si>
  <si>
    <r>
      <rPr>
        <sz val="12"/>
        <rFont val="Times New Roman"/>
        <charset val="134"/>
      </rPr>
      <t>0</t>
    </r>
    <r>
      <rPr>
        <sz val="12"/>
        <rFont val="宋体"/>
        <charset val="134"/>
      </rPr>
      <t>（竞赛</t>
    </r>
    <r>
      <rPr>
        <sz val="12"/>
        <rFont val="Times New Roman"/>
        <charset val="134"/>
      </rPr>
      <t xml:space="preserve"> </t>
    </r>
    <r>
      <rPr>
        <sz val="12"/>
        <rFont val="宋体"/>
        <charset val="134"/>
      </rPr>
      <t>非此</t>
    </r>
    <r>
      <rPr>
        <sz val="12"/>
        <rFont val="Times New Roman"/>
        <charset val="134"/>
      </rPr>
      <t>6</t>
    </r>
    <r>
      <rPr>
        <sz val="12"/>
        <rFont val="宋体"/>
        <charset val="134"/>
      </rPr>
      <t>类：</t>
    </r>
    <r>
      <rPr>
        <sz val="12"/>
        <rFont val="Times New Roman"/>
        <charset val="134"/>
      </rPr>
      <t>1. “</t>
    </r>
    <r>
      <rPr>
        <sz val="12"/>
        <rFont val="宋体"/>
        <charset val="134"/>
      </rPr>
      <t>互联网</t>
    </r>
    <r>
      <rPr>
        <sz val="12"/>
        <rFont val="Times New Roman"/>
        <charset val="134"/>
      </rPr>
      <t>+”</t>
    </r>
    <r>
      <rPr>
        <sz val="12"/>
        <rFont val="宋体"/>
        <charset val="134"/>
      </rPr>
      <t>大学生创新创业大赛</t>
    </r>
    <r>
      <rPr>
        <sz val="12"/>
        <rFont val="Times New Roman"/>
        <charset val="134"/>
      </rPr>
      <t xml:space="preserve">
2. “</t>
    </r>
    <r>
      <rPr>
        <sz val="12"/>
        <rFont val="宋体"/>
        <charset val="134"/>
      </rPr>
      <t>挑战杯</t>
    </r>
    <r>
      <rPr>
        <sz val="12"/>
        <rFont val="Times New Roman"/>
        <charset val="134"/>
      </rPr>
      <t>”</t>
    </r>
    <r>
      <rPr>
        <sz val="12"/>
        <rFont val="宋体"/>
        <charset val="134"/>
      </rPr>
      <t>全国大学生创业计划竞赛（简称</t>
    </r>
    <r>
      <rPr>
        <sz val="12"/>
        <rFont val="Times New Roman"/>
        <charset val="134"/>
      </rPr>
      <t>“</t>
    </r>
    <r>
      <rPr>
        <sz val="12"/>
        <rFont val="宋体"/>
        <charset val="134"/>
      </rPr>
      <t>小挑</t>
    </r>
    <r>
      <rPr>
        <sz val="12"/>
        <rFont val="Times New Roman"/>
        <charset val="134"/>
      </rPr>
      <t>”</t>
    </r>
    <r>
      <rPr>
        <sz val="12"/>
        <rFont val="宋体"/>
        <charset val="134"/>
      </rPr>
      <t>）</t>
    </r>
    <r>
      <rPr>
        <sz val="12"/>
        <rFont val="Times New Roman"/>
        <charset val="134"/>
      </rPr>
      <t xml:space="preserve">
3. “</t>
    </r>
    <r>
      <rPr>
        <sz val="12"/>
        <rFont val="宋体"/>
        <charset val="134"/>
      </rPr>
      <t>挑战杯</t>
    </r>
    <r>
      <rPr>
        <sz val="12"/>
        <rFont val="Times New Roman"/>
        <charset val="134"/>
      </rPr>
      <t>”</t>
    </r>
    <r>
      <rPr>
        <sz val="12"/>
        <rFont val="宋体"/>
        <charset val="134"/>
      </rPr>
      <t>全国大学生课外学术科技作品竞赛（简称</t>
    </r>
    <r>
      <rPr>
        <sz val="12"/>
        <rFont val="Times New Roman"/>
        <charset val="134"/>
      </rPr>
      <t>“</t>
    </r>
    <r>
      <rPr>
        <sz val="12"/>
        <rFont val="宋体"/>
        <charset val="134"/>
      </rPr>
      <t>大挑</t>
    </r>
    <r>
      <rPr>
        <sz val="12"/>
        <rFont val="Times New Roman"/>
        <charset val="134"/>
      </rPr>
      <t>”</t>
    </r>
    <r>
      <rPr>
        <sz val="12"/>
        <rFont val="宋体"/>
        <charset val="134"/>
      </rPr>
      <t>）</t>
    </r>
    <r>
      <rPr>
        <sz val="12"/>
        <rFont val="Times New Roman"/>
        <charset val="134"/>
      </rPr>
      <t xml:space="preserve">
4. </t>
    </r>
    <r>
      <rPr>
        <sz val="12"/>
        <rFont val="宋体"/>
        <charset val="134"/>
      </rPr>
      <t>全国大学生食品工程虚拟仿真大赛（全国食品专业工程实践训练综合能力竞赛）</t>
    </r>
    <r>
      <rPr>
        <sz val="12"/>
        <rFont val="Times New Roman"/>
        <charset val="134"/>
      </rPr>
      <t xml:space="preserve">
5. </t>
    </r>
    <r>
      <rPr>
        <sz val="12"/>
        <rFont val="宋体"/>
        <charset val="134"/>
      </rPr>
      <t>大学生创新创业计划训练项目（简称</t>
    </r>
    <r>
      <rPr>
        <sz val="12"/>
        <rFont val="Times New Roman"/>
        <charset val="134"/>
      </rPr>
      <t>“</t>
    </r>
    <r>
      <rPr>
        <sz val="12"/>
        <rFont val="宋体"/>
        <charset val="134"/>
      </rPr>
      <t>大创</t>
    </r>
    <r>
      <rPr>
        <sz val="12"/>
        <rFont val="Times New Roman"/>
        <charset val="134"/>
      </rPr>
      <t>”</t>
    </r>
    <r>
      <rPr>
        <sz val="12"/>
        <rFont val="宋体"/>
        <charset val="134"/>
      </rPr>
      <t>）</t>
    </r>
    <r>
      <rPr>
        <sz val="12"/>
        <rFont val="Times New Roman"/>
        <charset val="134"/>
      </rPr>
      <t xml:space="preserve">
6. “</t>
    </r>
    <r>
      <rPr>
        <sz val="12"/>
        <rFont val="宋体"/>
        <charset val="134"/>
      </rPr>
      <t>天食杯</t>
    </r>
    <r>
      <rPr>
        <sz val="12"/>
        <rFont val="Times New Roman"/>
        <charset val="134"/>
      </rPr>
      <t>”</t>
    </r>
    <r>
      <rPr>
        <sz val="12"/>
        <rFont val="宋体"/>
        <charset val="134"/>
      </rPr>
      <t>全国食品创新大赛）</t>
    </r>
  </si>
  <si>
    <t>公章属于学会范畴降一级加分</t>
  </si>
  <si>
    <r>
      <rPr>
        <sz val="12"/>
        <rFont val="宋体"/>
        <charset val="134"/>
      </rPr>
      <t>（</t>
    </r>
    <r>
      <rPr>
        <sz val="12"/>
        <rFont val="Times New Roman"/>
        <charset val="134"/>
      </rPr>
      <t xml:space="preserve"> </t>
    </r>
    <r>
      <rPr>
        <sz val="12"/>
        <rFont val="宋体"/>
        <charset val="134"/>
      </rPr>
      <t>非此</t>
    </r>
    <r>
      <rPr>
        <sz val="12"/>
        <rFont val="Times New Roman"/>
        <charset val="134"/>
      </rPr>
      <t>6</t>
    </r>
    <r>
      <rPr>
        <sz val="12"/>
        <rFont val="宋体"/>
        <charset val="134"/>
      </rPr>
      <t>类：</t>
    </r>
    <r>
      <rPr>
        <sz val="12"/>
        <rFont val="Times New Roman"/>
        <charset val="134"/>
      </rPr>
      <t>1. “</t>
    </r>
    <r>
      <rPr>
        <sz val="12"/>
        <rFont val="宋体"/>
        <charset val="134"/>
      </rPr>
      <t>互联网</t>
    </r>
    <r>
      <rPr>
        <sz val="12"/>
        <rFont val="Times New Roman"/>
        <charset val="134"/>
      </rPr>
      <t>+”</t>
    </r>
    <r>
      <rPr>
        <sz val="12"/>
        <rFont val="宋体"/>
        <charset val="134"/>
      </rPr>
      <t>大学生创新创业大赛</t>
    </r>
    <r>
      <rPr>
        <sz val="12"/>
        <rFont val="Times New Roman"/>
        <charset val="134"/>
      </rPr>
      <t xml:space="preserve">
2. “</t>
    </r>
    <r>
      <rPr>
        <sz val="12"/>
        <rFont val="宋体"/>
        <charset val="134"/>
      </rPr>
      <t>挑战杯</t>
    </r>
    <r>
      <rPr>
        <sz val="12"/>
        <rFont val="Times New Roman"/>
        <charset val="134"/>
      </rPr>
      <t>”</t>
    </r>
    <r>
      <rPr>
        <sz val="12"/>
        <rFont val="宋体"/>
        <charset val="134"/>
      </rPr>
      <t>全国大学生创业计划竞赛（简称</t>
    </r>
    <r>
      <rPr>
        <sz val="12"/>
        <rFont val="Times New Roman"/>
        <charset val="134"/>
      </rPr>
      <t>“</t>
    </r>
    <r>
      <rPr>
        <sz val="12"/>
        <rFont val="宋体"/>
        <charset val="134"/>
      </rPr>
      <t>小挑</t>
    </r>
    <r>
      <rPr>
        <sz val="12"/>
        <rFont val="Times New Roman"/>
        <charset val="134"/>
      </rPr>
      <t>”</t>
    </r>
    <r>
      <rPr>
        <sz val="12"/>
        <rFont val="宋体"/>
        <charset val="134"/>
      </rPr>
      <t>）</t>
    </r>
    <r>
      <rPr>
        <sz val="12"/>
        <rFont val="Times New Roman"/>
        <charset val="134"/>
      </rPr>
      <t xml:space="preserve">
3. “</t>
    </r>
    <r>
      <rPr>
        <sz val="12"/>
        <rFont val="宋体"/>
        <charset val="134"/>
      </rPr>
      <t>挑战杯</t>
    </r>
    <r>
      <rPr>
        <sz val="12"/>
        <rFont val="Times New Roman"/>
        <charset val="134"/>
      </rPr>
      <t>”</t>
    </r>
    <r>
      <rPr>
        <sz val="12"/>
        <rFont val="宋体"/>
        <charset val="134"/>
      </rPr>
      <t>全国大学生课外学术科技作品竞赛（简称</t>
    </r>
    <r>
      <rPr>
        <sz val="12"/>
        <rFont val="Times New Roman"/>
        <charset val="134"/>
      </rPr>
      <t>“</t>
    </r>
    <r>
      <rPr>
        <sz val="12"/>
        <rFont val="宋体"/>
        <charset val="134"/>
      </rPr>
      <t>大挑</t>
    </r>
    <r>
      <rPr>
        <sz val="12"/>
        <rFont val="Times New Roman"/>
        <charset val="134"/>
      </rPr>
      <t>”</t>
    </r>
    <r>
      <rPr>
        <sz val="12"/>
        <rFont val="宋体"/>
        <charset val="134"/>
      </rPr>
      <t>）</t>
    </r>
    <r>
      <rPr>
        <sz val="12"/>
        <rFont val="Times New Roman"/>
        <charset val="134"/>
      </rPr>
      <t xml:space="preserve">
4. </t>
    </r>
    <r>
      <rPr>
        <sz val="12"/>
        <rFont val="宋体"/>
        <charset val="134"/>
      </rPr>
      <t>全国大学生食品工程虚拟仿真大赛（全国食品专业工程实践训练综合能力竞赛）</t>
    </r>
    <r>
      <rPr>
        <sz val="12"/>
        <rFont val="Times New Roman"/>
        <charset val="134"/>
      </rPr>
      <t xml:space="preserve">
5. </t>
    </r>
    <r>
      <rPr>
        <sz val="12"/>
        <rFont val="宋体"/>
        <charset val="134"/>
      </rPr>
      <t>大学生创新创业计划训练项目（简称</t>
    </r>
    <r>
      <rPr>
        <sz val="12"/>
        <rFont val="Times New Roman"/>
        <charset val="134"/>
      </rPr>
      <t>“</t>
    </r>
    <r>
      <rPr>
        <sz val="12"/>
        <rFont val="宋体"/>
        <charset val="134"/>
      </rPr>
      <t>大创</t>
    </r>
    <r>
      <rPr>
        <sz val="12"/>
        <rFont val="Times New Roman"/>
        <charset val="134"/>
      </rPr>
      <t>”</t>
    </r>
    <r>
      <rPr>
        <sz val="12"/>
        <rFont val="宋体"/>
        <charset val="134"/>
      </rPr>
      <t>）</t>
    </r>
    <r>
      <rPr>
        <sz val="12"/>
        <rFont val="Times New Roman"/>
        <charset val="134"/>
      </rPr>
      <t xml:space="preserve">
6. “</t>
    </r>
    <r>
      <rPr>
        <sz val="12"/>
        <rFont val="宋体"/>
        <charset val="134"/>
      </rPr>
      <t>天食杯</t>
    </r>
    <r>
      <rPr>
        <sz val="12"/>
        <rFont val="Times New Roman"/>
        <charset val="134"/>
      </rPr>
      <t>”</t>
    </r>
    <r>
      <rPr>
        <sz val="12"/>
        <rFont val="宋体"/>
        <charset val="134"/>
      </rPr>
      <t>全国食品创新大赛）</t>
    </r>
  </si>
  <si>
    <t>47</t>
  </si>
  <si>
    <t>吴千慧</t>
  </si>
  <si>
    <t>48</t>
  </si>
  <si>
    <t>韩锦浩</t>
  </si>
  <si>
    <t>49</t>
  </si>
  <si>
    <t>郁馨蕾</t>
  </si>
  <si>
    <r>
      <rPr>
        <sz val="12"/>
        <rFont val="Times New Roman"/>
        <charset val="134"/>
      </rPr>
      <t>87.72</t>
    </r>
    <r>
      <rPr>
        <sz val="12"/>
        <rFont val="宋体"/>
        <charset val="134"/>
      </rPr>
      <t>（应为</t>
    </r>
    <r>
      <rPr>
        <sz val="12"/>
        <rFont val="Times New Roman"/>
        <charset val="134"/>
      </rPr>
      <t>87.42</t>
    </r>
    <r>
      <rPr>
        <sz val="12"/>
        <rFont val="宋体"/>
        <charset val="134"/>
      </rPr>
      <t>）</t>
    </r>
  </si>
  <si>
    <r>
      <rPr>
        <sz val="12"/>
        <rFont val="宋体"/>
        <charset val="134"/>
      </rPr>
      <t>山东省食品加工与设计大赛三等奖（</t>
    </r>
    <r>
      <rPr>
        <sz val="12"/>
        <rFont val="Times New Roman"/>
        <charset val="134"/>
      </rPr>
      <t>2</t>
    </r>
    <r>
      <rPr>
        <sz val="12"/>
        <rFont val="宋体"/>
        <charset val="134"/>
      </rPr>
      <t>分）</t>
    </r>
  </si>
  <si>
    <r>
      <rPr>
        <sz val="12"/>
        <rFont val="Times New Roman"/>
        <charset val="134"/>
      </rPr>
      <t>1</t>
    </r>
    <r>
      <rPr>
        <sz val="12"/>
        <rFont val="宋体"/>
        <charset val="134"/>
      </rPr>
      <t>（属于明显属于食品类可以加）</t>
    </r>
  </si>
  <si>
    <t>按照省级加分</t>
  </si>
  <si>
    <t>明显属于食品类可以加</t>
  </si>
  <si>
    <t>属于明显属于食品类可以加</t>
  </si>
  <si>
    <t>50</t>
  </si>
  <si>
    <t>梁欣琪</t>
  </si>
  <si>
    <r>
      <rPr>
        <sz val="12"/>
        <rFont val="Times New Roman"/>
        <charset val="134"/>
      </rPr>
      <t>CIFST-</t>
    </r>
    <r>
      <rPr>
        <sz val="12"/>
        <rFont val="宋体"/>
        <charset val="134"/>
      </rPr>
      <t>第十届</t>
    </r>
    <r>
      <rPr>
        <sz val="12"/>
        <rFont val="Times New Roman"/>
        <charset val="134"/>
      </rPr>
      <t>IFF</t>
    </r>
    <r>
      <rPr>
        <sz val="12"/>
        <rFont val="宋体"/>
        <charset val="134"/>
      </rPr>
      <t>营养与健康学生创新大赛第三名主要成员，</t>
    </r>
    <r>
      <rPr>
        <sz val="12"/>
        <rFont val="Times New Roman"/>
        <charset val="134"/>
      </rPr>
      <t>1.5</t>
    </r>
    <r>
      <rPr>
        <sz val="12"/>
        <rFont val="宋体"/>
        <charset val="134"/>
      </rPr>
      <t>分</t>
    </r>
  </si>
  <si>
    <r>
      <rPr>
        <sz val="12"/>
        <rFont val="Times New Roman"/>
        <charset val="134"/>
      </rPr>
      <t>CIFST-</t>
    </r>
    <r>
      <rPr>
        <sz val="12"/>
        <rFont val="宋体"/>
        <charset val="134"/>
      </rPr>
      <t>第十届</t>
    </r>
    <r>
      <rPr>
        <sz val="12"/>
        <rFont val="Times New Roman"/>
        <charset val="134"/>
      </rPr>
      <t>IFF</t>
    </r>
    <r>
      <rPr>
        <sz val="12"/>
        <rFont val="宋体"/>
        <charset val="134"/>
      </rPr>
      <t>营养与健康学生创新大赛第三名主要成员，</t>
    </r>
    <r>
      <rPr>
        <sz val="12"/>
        <rFont val="Times New Roman"/>
        <charset val="134"/>
      </rPr>
      <t>1</t>
    </r>
    <r>
      <rPr>
        <sz val="12"/>
        <rFont val="宋体"/>
        <charset val="134"/>
      </rPr>
      <t>分（落</t>
    </r>
    <r>
      <rPr>
        <sz val="12"/>
        <rFont val="Times New Roman"/>
        <charset val="134"/>
      </rPr>
      <t xml:space="preserve">
</t>
    </r>
    <r>
      <rPr>
        <sz val="12"/>
        <rFont val="宋体"/>
        <charset val="134"/>
      </rPr>
      <t>款公章为学会的竞赛相应降低一个级别，定为省级）</t>
    </r>
  </si>
  <si>
    <t>51</t>
  </si>
  <si>
    <t>王俊</t>
  </si>
  <si>
    <t>52</t>
  </si>
  <si>
    <t>郑安其</t>
  </si>
  <si>
    <t>53</t>
  </si>
  <si>
    <t>何铭熙</t>
  </si>
  <si>
    <t>54</t>
  </si>
  <si>
    <t>黎艺洋</t>
  </si>
  <si>
    <t>55</t>
  </si>
  <si>
    <t>谢浚林</t>
  </si>
  <si>
    <t>56</t>
  </si>
  <si>
    <t>代金桔</t>
  </si>
  <si>
    <t>57</t>
  </si>
  <si>
    <t>陈刘吉</t>
  </si>
  <si>
    <t>58</t>
  </si>
  <si>
    <t>周雯婧</t>
  </si>
  <si>
    <r>
      <rPr>
        <sz val="12"/>
        <rFont val="宋体"/>
        <charset val="134"/>
      </rPr>
      <t>湖北省第十三届挑战杯银奖，主要成员</t>
    </r>
    <r>
      <rPr>
        <sz val="12"/>
        <rFont val="Times New Roman"/>
        <charset val="134"/>
      </rPr>
      <t xml:space="preserve"> 1.5</t>
    </r>
  </si>
  <si>
    <t>59</t>
  </si>
  <si>
    <t>李琦</t>
  </si>
  <si>
    <t>60</t>
  </si>
  <si>
    <t>张瑞莹</t>
  </si>
  <si>
    <t>61</t>
  </si>
  <si>
    <t>罗思雅</t>
  </si>
  <si>
    <t>62</t>
  </si>
  <si>
    <t>蔡颖彬</t>
  </si>
  <si>
    <t>63</t>
  </si>
  <si>
    <t>豆巧月</t>
  </si>
  <si>
    <t>64</t>
  </si>
  <si>
    <t>许梦圆</t>
  </si>
  <si>
    <t>65</t>
  </si>
  <si>
    <t>廖俊杰</t>
  </si>
  <si>
    <t>66</t>
  </si>
  <si>
    <t>常莹</t>
  </si>
  <si>
    <t>67</t>
  </si>
  <si>
    <t>肖志兵</t>
  </si>
  <si>
    <r>
      <rPr>
        <sz val="12"/>
        <rFont val="宋体"/>
        <charset val="134"/>
      </rPr>
      <t>第九届全国大学生生命科学竞赛（创新创业类）三等奖</t>
    </r>
    <r>
      <rPr>
        <sz val="12"/>
        <rFont val="Times New Roman"/>
        <charset val="134"/>
      </rPr>
      <t xml:space="preserve"> 1.5</t>
    </r>
    <r>
      <rPr>
        <sz val="12"/>
        <rFont val="宋体"/>
        <charset val="134"/>
      </rPr>
      <t>分</t>
    </r>
  </si>
  <si>
    <r>
      <rPr>
        <sz val="12"/>
        <rFont val="Times New Roman"/>
        <charset val="134"/>
      </rPr>
      <t>0</t>
    </r>
    <r>
      <rPr>
        <sz val="12"/>
        <rFont val="宋体"/>
        <charset val="134"/>
      </rPr>
      <t>（</t>
    </r>
    <r>
      <rPr>
        <sz val="12"/>
        <rFont val="Times New Roman"/>
        <charset val="134"/>
      </rPr>
      <t xml:space="preserve"> </t>
    </r>
    <r>
      <rPr>
        <sz val="12"/>
        <rFont val="宋体"/>
        <charset val="134"/>
      </rPr>
      <t>非此</t>
    </r>
    <r>
      <rPr>
        <sz val="12"/>
        <rFont val="Times New Roman"/>
        <charset val="134"/>
      </rPr>
      <t>6</t>
    </r>
    <r>
      <rPr>
        <sz val="12"/>
        <rFont val="宋体"/>
        <charset val="134"/>
      </rPr>
      <t>类：</t>
    </r>
    <r>
      <rPr>
        <sz val="12"/>
        <rFont val="Times New Roman"/>
        <charset val="134"/>
      </rPr>
      <t>1. “</t>
    </r>
    <r>
      <rPr>
        <sz val="12"/>
        <rFont val="宋体"/>
        <charset val="134"/>
      </rPr>
      <t>互联网</t>
    </r>
    <r>
      <rPr>
        <sz val="12"/>
        <rFont val="Times New Roman"/>
        <charset val="134"/>
      </rPr>
      <t>+”</t>
    </r>
    <r>
      <rPr>
        <sz val="12"/>
        <rFont val="宋体"/>
        <charset val="134"/>
      </rPr>
      <t>大学生创新创业大赛</t>
    </r>
    <r>
      <rPr>
        <sz val="12"/>
        <rFont val="Times New Roman"/>
        <charset val="134"/>
      </rPr>
      <t xml:space="preserve">
2. “</t>
    </r>
    <r>
      <rPr>
        <sz val="12"/>
        <rFont val="宋体"/>
        <charset val="134"/>
      </rPr>
      <t>挑战杯</t>
    </r>
    <r>
      <rPr>
        <sz val="12"/>
        <rFont val="Times New Roman"/>
        <charset val="134"/>
      </rPr>
      <t>”</t>
    </r>
    <r>
      <rPr>
        <sz val="12"/>
        <rFont val="宋体"/>
        <charset val="134"/>
      </rPr>
      <t>全国大学生创业计划竞赛（简称</t>
    </r>
    <r>
      <rPr>
        <sz val="12"/>
        <rFont val="Times New Roman"/>
        <charset val="134"/>
      </rPr>
      <t>“</t>
    </r>
    <r>
      <rPr>
        <sz val="12"/>
        <rFont val="宋体"/>
        <charset val="134"/>
      </rPr>
      <t>小挑</t>
    </r>
    <r>
      <rPr>
        <sz val="12"/>
        <rFont val="Times New Roman"/>
        <charset val="134"/>
      </rPr>
      <t>”</t>
    </r>
    <r>
      <rPr>
        <sz val="12"/>
        <rFont val="宋体"/>
        <charset val="134"/>
      </rPr>
      <t>）</t>
    </r>
    <r>
      <rPr>
        <sz val="12"/>
        <rFont val="Times New Roman"/>
        <charset val="134"/>
      </rPr>
      <t xml:space="preserve">
3. “</t>
    </r>
    <r>
      <rPr>
        <sz val="12"/>
        <rFont val="宋体"/>
        <charset val="134"/>
      </rPr>
      <t>挑战杯</t>
    </r>
    <r>
      <rPr>
        <sz val="12"/>
        <rFont val="Times New Roman"/>
        <charset val="134"/>
      </rPr>
      <t>”</t>
    </r>
    <r>
      <rPr>
        <sz val="12"/>
        <rFont val="宋体"/>
        <charset val="134"/>
      </rPr>
      <t>全国大学生课外学术科技作品竞赛（简称</t>
    </r>
    <r>
      <rPr>
        <sz val="12"/>
        <rFont val="Times New Roman"/>
        <charset val="134"/>
      </rPr>
      <t>“</t>
    </r>
    <r>
      <rPr>
        <sz val="12"/>
        <rFont val="宋体"/>
        <charset val="134"/>
      </rPr>
      <t>大挑</t>
    </r>
    <r>
      <rPr>
        <sz val="12"/>
        <rFont val="Times New Roman"/>
        <charset val="134"/>
      </rPr>
      <t>”</t>
    </r>
    <r>
      <rPr>
        <sz val="12"/>
        <rFont val="宋体"/>
        <charset val="134"/>
      </rPr>
      <t>）</t>
    </r>
    <r>
      <rPr>
        <sz val="12"/>
        <rFont val="Times New Roman"/>
        <charset val="134"/>
      </rPr>
      <t xml:space="preserve">
4. </t>
    </r>
    <r>
      <rPr>
        <sz val="12"/>
        <rFont val="宋体"/>
        <charset val="134"/>
      </rPr>
      <t>全国大学生食品工程虚拟仿真大赛（全国食品专业工程实践训练综合能力竞赛）</t>
    </r>
    <r>
      <rPr>
        <sz val="12"/>
        <rFont val="Times New Roman"/>
        <charset val="134"/>
      </rPr>
      <t xml:space="preserve">
5. </t>
    </r>
    <r>
      <rPr>
        <sz val="12"/>
        <rFont val="宋体"/>
        <charset val="134"/>
      </rPr>
      <t>大学生创新创业计划训练项目（简称</t>
    </r>
    <r>
      <rPr>
        <sz val="12"/>
        <rFont val="Times New Roman"/>
        <charset val="134"/>
      </rPr>
      <t>“</t>
    </r>
    <r>
      <rPr>
        <sz val="12"/>
        <rFont val="宋体"/>
        <charset val="134"/>
      </rPr>
      <t>大创</t>
    </r>
    <r>
      <rPr>
        <sz val="12"/>
        <rFont val="Times New Roman"/>
        <charset val="134"/>
      </rPr>
      <t>”</t>
    </r>
    <r>
      <rPr>
        <sz val="12"/>
        <rFont val="宋体"/>
        <charset val="134"/>
      </rPr>
      <t>）</t>
    </r>
    <r>
      <rPr>
        <sz val="12"/>
        <rFont val="Times New Roman"/>
        <charset val="134"/>
      </rPr>
      <t xml:space="preserve">
6. “</t>
    </r>
    <r>
      <rPr>
        <sz val="12"/>
        <rFont val="宋体"/>
        <charset val="134"/>
      </rPr>
      <t>天食杯</t>
    </r>
    <r>
      <rPr>
        <sz val="12"/>
        <rFont val="Times New Roman"/>
        <charset val="134"/>
      </rPr>
      <t>”</t>
    </r>
    <r>
      <rPr>
        <sz val="12"/>
        <rFont val="宋体"/>
        <charset val="134"/>
      </rPr>
      <t>全国食品创新大赛）</t>
    </r>
  </si>
  <si>
    <t>公章是国家学会，按照省级加分</t>
  </si>
  <si>
    <r>
      <rPr>
        <b/>
        <sz val="12"/>
        <rFont val="宋体"/>
        <charset val="134"/>
      </rPr>
      <t>（</t>
    </r>
    <r>
      <rPr>
        <b/>
        <sz val="12"/>
        <rFont val="Times New Roman"/>
        <charset val="134"/>
      </rPr>
      <t xml:space="preserve"> </t>
    </r>
    <r>
      <rPr>
        <b/>
        <sz val="12"/>
        <rFont val="宋体"/>
        <charset val="134"/>
      </rPr>
      <t>非此</t>
    </r>
    <r>
      <rPr>
        <b/>
        <sz val="12"/>
        <rFont val="Times New Roman"/>
        <charset val="134"/>
      </rPr>
      <t>6</t>
    </r>
    <r>
      <rPr>
        <b/>
        <sz val="12"/>
        <rFont val="宋体"/>
        <charset val="134"/>
      </rPr>
      <t>类：</t>
    </r>
    <r>
      <rPr>
        <b/>
        <sz val="12"/>
        <rFont val="Times New Roman"/>
        <charset val="134"/>
      </rPr>
      <t>1. “</t>
    </r>
    <r>
      <rPr>
        <b/>
        <sz val="12"/>
        <rFont val="宋体"/>
        <charset val="134"/>
      </rPr>
      <t>互联网</t>
    </r>
    <r>
      <rPr>
        <b/>
        <sz val="12"/>
        <rFont val="Times New Roman"/>
        <charset val="134"/>
      </rPr>
      <t>+”</t>
    </r>
    <r>
      <rPr>
        <b/>
        <sz val="12"/>
        <rFont val="宋体"/>
        <charset val="134"/>
      </rPr>
      <t>大学生创新创业大赛</t>
    </r>
    <r>
      <rPr>
        <b/>
        <sz val="12"/>
        <rFont val="Times New Roman"/>
        <charset val="134"/>
      </rPr>
      <t xml:space="preserve">
2. “</t>
    </r>
    <r>
      <rPr>
        <b/>
        <sz val="12"/>
        <rFont val="宋体"/>
        <charset val="134"/>
      </rPr>
      <t>挑战杯</t>
    </r>
    <r>
      <rPr>
        <b/>
        <sz val="12"/>
        <rFont val="Times New Roman"/>
        <charset val="134"/>
      </rPr>
      <t>”</t>
    </r>
    <r>
      <rPr>
        <b/>
        <sz val="12"/>
        <rFont val="宋体"/>
        <charset val="134"/>
      </rPr>
      <t>全国大学生创业计划竞赛（简称</t>
    </r>
    <r>
      <rPr>
        <b/>
        <sz val="12"/>
        <rFont val="Times New Roman"/>
        <charset val="134"/>
      </rPr>
      <t>“</t>
    </r>
    <r>
      <rPr>
        <b/>
        <sz val="12"/>
        <rFont val="宋体"/>
        <charset val="134"/>
      </rPr>
      <t>小挑</t>
    </r>
    <r>
      <rPr>
        <b/>
        <sz val="12"/>
        <rFont val="Times New Roman"/>
        <charset val="134"/>
      </rPr>
      <t>”</t>
    </r>
    <r>
      <rPr>
        <b/>
        <sz val="12"/>
        <rFont val="宋体"/>
        <charset val="134"/>
      </rPr>
      <t>）</t>
    </r>
    <r>
      <rPr>
        <b/>
        <sz val="12"/>
        <rFont val="Times New Roman"/>
        <charset val="134"/>
      </rPr>
      <t xml:space="preserve">
3. “</t>
    </r>
    <r>
      <rPr>
        <b/>
        <sz val="12"/>
        <rFont val="宋体"/>
        <charset val="134"/>
      </rPr>
      <t>挑战杯</t>
    </r>
    <r>
      <rPr>
        <b/>
        <sz val="12"/>
        <rFont val="Times New Roman"/>
        <charset val="134"/>
      </rPr>
      <t>”</t>
    </r>
    <r>
      <rPr>
        <b/>
        <sz val="12"/>
        <rFont val="宋体"/>
        <charset val="134"/>
      </rPr>
      <t>全国大学生课外学术科技作品竞赛（简称</t>
    </r>
    <r>
      <rPr>
        <b/>
        <sz val="12"/>
        <rFont val="Times New Roman"/>
        <charset val="134"/>
      </rPr>
      <t>“</t>
    </r>
    <r>
      <rPr>
        <b/>
        <sz val="12"/>
        <rFont val="宋体"/>
        <charset val="134"/>
      </rPr>
      <t>大挑</t>
    </r>
    <r>
      <rPr>
        <b/>
        <sz val="12"/>
        <rFont val="Times New Roman"/>
        <charset val="134"/>
      </rPr>
      <t>”</t>
    </r>
    <r>
      <rPr>
        <b/>
        <sz val="12"/>
        <rFont val="宋体"/>
        <charset val="134"/>
      </rPr>
      <t>）</t>
    </r>
    <r>
      <rPr>
        <b/>
        <sz val="12"/>
        <rFont val="Times New Roman"/>
        <charset val="134"/>
      </rPr>
      <t xml:space="preserve">
4. </t>
    </r>
    <r>
      <rPr>
        <b/>
        <sz val="12"/>
        <rFont val="宋体"/>
        <charset val="134"/>
      </rPr>
      <t>全国大学生食品工程虚拟仿真大赛（全国食品专业工程实践训练综合能力竞赛）</t>
    </r>
    <r>
      <rPr>
        <b/>
        <sz val="12"/>
        <rFont val="Times New Roman"/>
        <charset val="134"/>
      </rPr>
      <t xml:space="preserve">
5. </t>
    </r>
    <r>
      <rPr>
        <b/>
        <sz val="12"/>
        <rFont val="宋体"/>
        <charset val="134"/>
      </rPr>
      <t>大学生创新创业计划训练项目（简称</t>
    </r>
    <r>
      <rPr>
        <b/>
        <sz val="12"/>
        <rFont val="Times New Roman"/>
        <charset val="134"/>
      </rPr>
      <t>“</t>
    </r>
    <r>
      <rPr>
        <b/>
        <sz val="12"/>
        <rFont val="宋体"/>
        <charset val="134"/>
      </rPr>
      <t>大创</t>
    </r>
    <r>
      <rPr>
        <b/>
        <sz val="12"/>
        <rFont val="Times New Roman"/>
        <charset val="134"/>
      </rPr>
      <t>”</t>
    </r>
    <r>
      <rPr>
        <b/>
        <sz val="12"/>
        <rFont val="宋体"/>
        <charset val="134"/>
      </rPr>
      <t>）</t>
    </r>
    <r>
      <rPr>
        <b/>
        <sz val="12"/>
        <rFont val="Times New Roman"/>
        <charset val="134"/>
      </rPr>
      <t xml:space="preserve">
6. “</t>
    </r>
    <r>
      <rPr>
        <b/>
        <sz val="12"/>
        <rFont val="宋体"/>
        <charset val="134"/>
      </rPr>
      <t>天食杯</t>
    </r>
    <r>
      <rPr>
        <b/>
        <sz val="12"/>
        <rFont val="Times New Roman"/>
        <charset val="134"/>
      </rPr>
      <t>”</t>
    </r>
    <r>
      <rPr>
        <b/>
        <sz val="12"/>
        <rFont val="宋体"/>
        <charset val="134"/>
      </rPr>
      <t>全国食品创新大赛）</t>
    </r>
  </si>
  <si>
    <t>68</t>
  </si>
  <si>
    <t>刘美玲</t>
  </si>
  <si>
    <r>
      <rPr>
        <sz val="12"/>
        <rFont val="Times New Roman"/>
        <charset val="134"/>
      </rPr>
      <t>1</t>
    </r>
    <r>
      <rPr>
        <sz val="12"/>
        <rFont val="宋体"/>
        <charset val="134"/>
      </rPr>
      <t>项国家奖学金和</t>
    </r>
    <r>
      <rPr>
        <sz val="12"/>
        <rFont val="Times New Roman"/>
        <charset val="134"/>
      </rPr>
      <t>1</t>
    </r>
    <r>
      <rPr>
        <sz val="12"/>
        <rFont val="宋体"/>
        <charset val="134"/>
      </rPr>
      <t>项竞赛（</t>
    </r>
    <r>
      <rPr>
        <sz val="12"/>
        <rFont val="Times New Roman"/>
        <charset val="134"/>
      </rPr>
      <t>4</t>
    </r>
    <r>
      <rPr>
        <sz val="12"/>
        <rFont val="宋体"/>
        <charset val="134"/>
      </rPr>
      <t>分）</t>
    </r>
  </si>
  <si>
    <r>
      <rPr>
        <sz val="12"/>
        <rFont val="Times New Roman"/>
        <charset val="134"/>
      </rPr>
      <t>2</t>
    </r>
    <r>
      <rPr>
        <sz val="12"/>
        <rFont val="宋体"/>
        <charset val="134"/>
      </rPr>
      <t>（竞赛</t>
    </r>
    <r>
      <rPr>
        <sz val="12"/>
        <rFont val="Times New Roman"/>
        <charset val="134"/>
      </rPr>
      <t xml:space="preserve"> </t>
    </r>
    <r>
      <rPr>
        <sz val="12"/>
        <rFont val="宋体"/>
        <charset val="134"/>
      </rPr>
      <t>非此</t>
    </r>
    <r>
      <rPr>
        <sz val="12"/>
        <rFont val="Times New Roman"/>
        <charset val="134"/>
      </rPr>
      <t>6</t>
    </r>
    <r>
      <rPr>
        <sz val="12"/>
        <rFont val="宋体"/>
        <charset val="134"/>
      </rPr>
      <t>类：</t>
    </r>
    <r>
      <rPr>
        <sz val="12"/>
        <rFont val="Times New Roman"/>
        <charset val="134"/>
      </rPr>
      <t>1. “</t>
    </r>
    <r>
      <rPr>
        <sz val="12"/>
        <rFont val="宋体"/>
        <charset val="134"/>
      </rPr>
      <t>互联网</t>
    </r>
    <r>
      <rPr>
        <sz val="12"/>
        <rFont val="Times New Roman"/>
        <charset val="134"/>
      </rPr>
      <t>+”</t>
    </r>
    <r>
      <rPr>
        <sz val="12"/>
        <rFont val="宋体"/>
        <charset val="134"/>
      </rPr>
      <t>大学生创新创业大赛</t>
    </r>
    <r>
      <rPr>
        <sz val="12"/>
        <rFont val="Times New Roman"/>
        <charset val="134"/>
      </rPr>
      <t xml:space="preserve">
2. “</t>
    </r>
    <r>
      <rPr>
        <sz val="12"/>
        <rFont val="宋体"/>
        <charset val="134"/>
      </rPr>
      <t>挑战杯</t>
    </r>
    <r>
      <rPr>
        <sz val="12"/>
        <rFont val="Times New Roman"/>
        <charset val="134"/>
      </rPr>
      <t>”</t>
    </r>
    <r>
      <rPr>
        <sz val="12"/>
        <rFont val="宋体"/>
        <charset val="134"/>
      </rPr>
      <t>全国大学生创业计划竞赛（简称</t>
    </r>
    <r>
      <rPr>
        <sz val="12"/>
        <rFont val="Times New Roman"/>
        <charset val="134"/>
      </rPr>
      <t>“</t>
    </r>
    <r>
      <rPr>
        <sz val="12"/>
        <rFont val="宋体"/>
        <charset val="134"/>
      </rPr>
      <t>小挑</t>
    </r>
    <r>
      <rPr>
        <sz val="12"/>
        <rFont val="Times New Roman"/>
        <charset val="134"/>
      </rPr>
      <t>”</t>
    </r>
    <r>
      <rPr>
        <sz val="12"/>
        <rFont val="宋体"/>
        <charset val="134"/>
      </rPr>
      <t>）</t>
    </r>
    <r>
      <rPr>
        <sz val="12"/>
        <rFont val="Times New Roman"/>
        <charset val="134"/>
      </rPr>
      <t xml:space="preserve">
3. “</t>
    </r>
    <r>
      <rPr>
        <sz val="12"/>
        <rFont val="宋体"/>
        <charset val="134"/>
      </rPr>
      <t>挑战杯</t>
    </r>
    <r>
      <rPr>
        <sz val="12"/>
        <rFont val="Times New Roman"/>
        <charset val="134"/>
      </rPr>
      <t>”</t>
    </r>
    <r>
      <rPr>
        <sz val="12"/>
        <rFont val="宋体"/>
        <charset val="134"/>
      </rPr>
      <t>全国大学生课外学术科技作品竞赛（简称</t>
    </r>
    <r>
      <rPr>
        <sz val="12"/>
        <rFont val="Times New Roman"/>
        <charset val="134"/>
      </rPr>
      <t>“</t>
    </r>
    <r>
      <rPr>
        <sz val="12"/>
        <rFont val="宋体"/>
        <charset val="134"/>
      </rPr>
      <t>大挑</t>
    </r>
    <r>
      <rPr>
        <sz val="12"/>
        <rFont val="Times New Roman"/>
        <charset val="134"/>
      </rPr>
      <t>”</t>
    </r>
    <r>
      <rPr>
        <sz val="12"/>
        <rFont val="宋体"/>
        <charset val="134"/>
      </rPr>
      <t>）</t>
    </r>
    <r>
      <rPr>
        <sz val="12"/>
        <rFont val="Times New Roman"/>
        <charset val="134"/>
      </rPr>
      <t xml:space="preserve">
4. </t>
    </r>
    <r>
      <rPr>
        <sz val="12"/>
        <rFont val="宋体"/>
        <charset val="134"/>
      </rPr>
      <t>全国大学生食品工程虚拟仿真大赛（全国食品专业工程实践训练综合能力竞赛）</t>
    </r>
    <r>
      <rPr>
        <sz val="12"/>
        <rFont val="Times New Roman"/>
        <charset val="134"/>
      </rPr>
      <t xml:space="preserve">
5. </t>
    </r>
    <r>
      <rPr>
        <sz val="12"/>
        <rFont val="宋体"/>
        <charset val="134"/>
      </rPr>
      <t>大学生创新创业计划训练项目（简称</t>
    </r>
    <r>
      <rPr>
        <sz val="12"/>
        <rFont val="Times New Roman"/>
        <charset val="134"/>
      </rPr>
      <t>“</t>
    </r>
    <r>
      <rPr>
        <sz val="12"/>
        <rFont val="宋体"/>
        <charset val="134"/>
      </rPr>
      <t>大创</t>
    </r>
    <r>
      <rPr>
        <sz val="12"/>
        <rFont val="Times New Roman"/>
        <charset val="134"/>
      </rPr>
      <t>”</t>
    </r>
    <r>
      <rPr>
        <sz val="12"/>
        <rFont val="宋体"/>
        <charset val="134"/>
      </rPr>
      <t>）</t>
    </r>
    <r>
      <rPr>
        <sz val="12"/>
        <rFont val="Times New Roman"/>
        <charset val="134"/>
      </rPr>
      <t xml:space="preserve">
6. “</t>
    </r>
    <r>
      <rPr>
        <sz val="12"/>
        <rFont val="宋体"/>
        <charset val="134"/>
      </rPr>
      <t>天食杯</t>
    </r>
    <r>
      <rPr>
        <sz val="12"/>
        <rFont val="Times New Roman"/>
        <charset val="134"/>
      </rPr>
      <t>”</t>
    </r>
    <r>
      <rPr>
        <sz val="12"/>
        <rFont val="宋体"/>
        <charset val="134"/>
      </rPr>
      <t>全国食品创新大赛）</t>
    </r>
  </si>
  <si>
    <r>
      <rPr>
        <sz val="12"/>
        <rFont val="宋体"/>
        <charset val="134"/>
      </rPr>
      <t>竞赛</t>
    </r>
    <r>
      <rPr>
        <sz val="12"/>
        <rFont val="Times New Roman"/>
        <charset val="134"/>
      </rPr>
      <t xml:space="preserve"> </t>
    </r>
    <r>
      <rPr>
        <sz val="12"/>
        <rFont val="宋体"/>
        <charset val="134"/>
      </rPr>
      <t>非此</t>
    </r>
    <r>
      <rPr>
        <sz val="12"/>
        <rFont val="Times New Roman"/>
        <charset val="134"/>
      </rPr>
      <t>6</t>
    </r>
    <r>
      <rPr>
        <sz val="12"/>
        <rFont val="宋体"/>
        <charset val="134"/>
      </rPr>
      <t>类：</t>
    </r>
    <r>
      <rPr>
        <sz val="12"/>
        <rFont val="Times New Roman"/>
        <charset val="134"/>
      </rPr>
      <t>1. “</t>
    </r>
    <r>
      <rPr>
        <sz val="12"/>
        <rFont val="宋体"/>
        <charset val="134"/>
      </rPr>
      <t>互联网</t>
    </r>
    <r>
      <rPr>
        <sz val="12"/>
        <rFont val="Times New Roman"/>
        <charset val="134"/>
      </rPr>
      <t>+”</t>
    </r>
    <r>
      <rPr>
        <sz val="12"/>
        <rFont val="宋体"/>
        <charset val="134"/>
      </rPr>
      <t>大学生创新创业大赛</t>
    </r>
    <r>
      <rPr>
        <sz val="12"/>
        <rFont val="Times New Roman"/>
        <charset val="134"/>
      </rPr>
      <t xml:space="preserve">
2. “</t>
    </r>
    <r>
      <rPr>
        <sz val="12"/>
        <rFont val="宋体"/>
        <charset val="134"/>
      </rPr>
      <t>挑战杯</t>
    </r>
    <r>
      <rPr>
        <sz val="12"/>
        <rFont val="Times New Roman"/>
        <charset val="134"/>
      </rPr>
      <t>”</t>
    </r>
    <r>
      <rPr>
        <sz val="12"/>
        <rFont val="宋体"/>
        <charset val="134"/>
      </rPr>
      <t>全国大学生创业计划竞赛（简称</t>
    </r>
    <r>
      <rPr>
        <sz val="12"/>
        <rFont val="Times New Roman"/>
        <charset val="134"/>
      </rPr>
      <t>“</t>
    </r>
    <r>
      <rPr>
        <sz val="12"/>
        <rFont val="宋体"/>
        <charset val="134"/>
      </rPr>
      <t>小挑</t>
    </r>
    <r>
      <rPr>
        <sz val="12"/>
        <rFont val="Times New Roman"/>
        <charset val="134"/>
      </rPr>
      <t>”</t>
    </r>
    <r>
      <rPr>
        <sz val="12"/>
        <rFont val="宋体"/>
        <charset val="134"/>
      </rPr>
      <t>）</t>
    </r>
    <r>
      <rPr>
        <sz val="12"/>
        <rFont val="Times New Roman"/>
        <charset val="134"/>
      </rPr>
      <t xml:space="preserve">
3. “</t>
    </r>
    <r>
      <rPr>
        <sz val="12"/>
        <rFont val="宋体"/>
        <charset val="134"/>
      </rPr>
      <t>挑战杯</t>
    </r>
    <r>
      <rPr>
        <sz val="12"/>
        <rFont val="Times New Roman"/>
        <charset val="134"/>
      </rPr>
      <t>”</t>
    </r>
    <r>
      <rPr>
        <sz val="12"/>
        <rFont val="宋体"/>
        <charset val="134"/>
      </rPr>
      <t>全国大学生课外学术科技作品竞赛（简称</t>
    </r>
    <r>
      <rPr>
        <sz val="12"/>
        <rFont val="Times New Roman"/>
        <charset val="134"/>
      </rPr>
      <t>“</t>
    </r>
    <r>
      <rPr>
        <sz val="12"/>
        <rFont val="宋体"/>
        <charset val="134"/>
      </rPr>
      <t>大挑</t>
    </r>
    <r>
      <rPr>
        <sz val="12"/>
        <rFont val="Times New Roman"/>
        <charset val="134"/>
      </rPr>
      <t>”</t>
    </r>
    <r>
      <rPr>
        <sz val="12"/>
        <rFont val="宋体"/>
        <charset val="134"/>
      </rPr>
      <t>）</t>
    </r>
    <r>
      <rPr>
        <sz val="12"/>
        <rFont val="Times New Roman"/>
        <charset val="134"/>
      </rPr>
      <t xml:space="preserve">
4. </t>
    </r>
    <r>
      <rPr>
        <sz val="12"/>
        <rFont val="宋体"/>
        <charset val="134"/>
      </rPr>
      <t>全国大学生食品工程虚拟仿真大赛（全国食品专业工程实践训练综合能力竞赛）</t>
    </r>
    <r>
      <rPr>
        <sz val="12"/>
        <rFont val="Times New Roman"/>
        <charset val="134"/>
      </rPr>
      <t xml:space="preserve">
5. </t>
    </r>
    <r>
      <rPr>
        <sz val="12"/>
        <rFont val="宋体"/>
        <charset val="134"/>
      </rPr>
      <t>大学生创新创业计划训练项目（简称</t>
    </r>
    <r>
      <rPr>
        <sz val="12"/>
        <rFont val="Times New Roman"/>
        <charset val="134"/>
      </rPr>
      <t>“</t>
    </r>
    <r>
      <rPr>
        <sz val="12"/>
        <rFont val="宋体"/>
        <charset val="134"/>
      </rPr>
      <t>大创</t>
    </r>
    <r>
      <rPr>
        <sz val="12"/>
        <rFont val="Times New Roman"/>
        <charset val="134"/>
      </rPr>
      <t>”</t>
    </r>
    <r>
      <rPr>
        <sz val="12"/>
        <rFont val="宋体"/>
        <charset val="134"/>
      </rPr>
      <t>）</t>
    </r>
    <r>
      <rPr>
        <sz val="12"/>
        <rFont val="Times New Roman"/>
        <charset val="134"/>
      </rPr>
      <t xml:space="preserve">
6. “</t>
    </r>
    <r>
      <rPr>
        <sz val="12"/>
        <rFont val="宋体"/>
        <charset val="134"/>
      </rPr>
      <t>天食杯</t>
    </r>
    <r>
      <rPr>
        <sz val="12"/>
        <rFont val="Times New Roman"/>
        <charset val="134"/>
      </rPr>
      <t>”</t>
    </r>
    <r>
      <rPr>
        <sz val="12"/>
        <rFont val="宋体"/>
        <charset val="134"/>
      </rPr>
      <t>全国食品创新大赛）</t>
    </r>
  </si>
  <si>
    <t>69</t>
  </si>
  <si>
    <t>姚泽霖</t>
  </si>
  <si>
    <t>70</t>
  </si>
  <si>
    <t>胡懿均</t>
  </si>
  <si>
    <t>71</t>
  </si>
  <si>
    <t>周焕然</t>
  </si>
  <si>
    <t>72</t>
  </si>
  <si>
    <t>肖鹏飞</t>
  </si>
  <si>
    <t>73</t>
  </si>
  <si>
    <t>兰昕</t>
  </si>
  <si>
    <t>74</t>
  </si>
  <si>
    <t>王辉鸿</t>
  </si>
  <si>
    <t>75</t>
  </si>
  <si>
    <t>林巧怡</t>
  </si>
  <si>
    <t>76</t>
  </si>
  <si>
    <t>刘少川</t>
  </si>
  <si>
    <t>77</t>
  </si>
  <si>
    <t>宁程程</t>
  </si>
  <si>
    <t>78</t>
  </si>
  <si>
    <t>简朝花</t>
  </si>
  <si>
    <t>79</t>
  </si>
  <si>
    <t>郑森鸿</t>
  </si>
  <si>
    <t>80</t>
  </si>
  <si>
    <t>刘进</t>
  </si>
  <si>
    <t>81</t>
  </si>
  <si>
    <t>何鹏程</t>
  </si>
  <si>
    <t>82</t>
  </si>
  <si>
    <t>李翔</t>
  </si>
  <si>
    <t>83</t>
  </si>
  <si>
    <t>熊成昆</t>
  </si>
  <si>
    <t>84</t>
  </si>
  <si>
    <t>黄梁亮</t>
  </si>
  <si>
    <t>85</t>
  </si>
  <si>
    <t>沈文芳</t>
  </si>
  <si>
    <t>86</t>
  </si>
  <si>
    <t>刘思怡</t>
  </si>
  <si>
    <t>87</t>
  </si>
  <si>
    <t>陈仲月</t>
  </si>
  <si>
    <r>
      <rPr>
        <sz val="12"/>
        <rFont val="宋体"/>
        <charset val="134"/>
      </rPr>
      <t>一般刊物，</t>
    </r>
    <r>
      <rPr>
        <sz val="12"/>
        <rFont val="Times New Roman"/>
        <charset val="134"/>
      </rPr>
      <t>3</t>
    </r>
  </si>
  <si>
    <t>88</t>
  </si>
  <si>
    <t>孙韩冰</t>
  </si>
  <si>
    <t>89</t>
  </si>
  <si>
    <t>苏锴越</t>
  </si>
  <si>
    <t>90</t>
  </si>
  <si>
    <t>谭好</t>
  </si>
  <si>
    <t>91</t>
  </si>
  <si>
    <t>甘紫媚</t>
  </si>
  <si>
    <t>92</t>
  </si>
  <si>
    <t>郑雪颖</t>
  </si>
  <si>
    <t>93</t>
  </si>
  <si>
    <t>蓝冰冰</t>
  </si>
  <si>
    <t>94</t>
  </si>
  <si>
    <t>邓胜愉</t>
  </si>
  <si>
    <t>95</t>
  </si>
  <si>
    <t>宋婧</t>
  </si>
  <si>
    <r>
      <rPr>
        <sz val="12"/>
        <rFont val="宋体"/>
        <charset val="134"/>
      </rPr>
      <t>全国大学生数学竞赛一等奖</t>
    </r>
    <r>
      <rPr>
        <sz val="12"/>
        <rFont val="Times New Roman"/>
        <charset val="134"/>
      </rPr>
      <t>(4</t>
    </r>
    <r>
      <rPr>
        <sz val="12"/>
        <rFont val="宋体"/>
        <charset val="134"/>
      </rPr>
      <t>分）</t>
    </r>
  </si>
  <si>
    <t>与本科专业不相关的竞赛不加分</t>
  </si>
  <si>
    <r>
      <rPr>
        <sz val="12"/>
        <rFont val="宋体"/>
        <charset val="134"/>
      </rPr>
      <t>非此</t>
    </r>
    <r>
      <rPr>
        <sz val="12"/>
        <rFont val="Times New Roman"/>
        <charset val="134"/>
      </rPr>
      <t>6</t>
    </r>
    <r>
      <rPr>
        <sz val="12"/>
        <rFont val="宋体"/>
        <charset val="134"/>
      </rPr>
      <t>类：</t>
    </r>
    <r>
      <rPr>
        <sz val="12"/>
        <rFont val="Times New Roman"/>
        <charset val="134"/>
      </rPr>
      <t>1. “</t>
    </r>
    <r>
      <rPr>
        <sz val="12"/>
        <rFont val="宋体"/>
        <charset val="134"/>
      </rPr>
      <t>互联网</t>
    </r>
    <r>
      <rPr>
        <sz val="12"/>
        <rFont val="Times New Roman"/>
        <charset val="134"/>
      </rPr>
      <t>+”</t>
    </r>
    <r>
      <rPr>
        <sz val="12"/>
        <rFont val="宋体"/>
        <charset val="134"/>
      </rPr>
      <t>大学生创新创业大赛</t>
    </r>
    <r>
      <rPr>
        <sz val="12"/>
        <rFont val="Times New Roman"/>
        <charset val="134"/>
      </rPr>
      <t xml:space="preserve">
2. “</t>
    </r>
    <r>
      <rPr>
        <sz val="12"/>
        <rFont val="宋体"/>
        <charset val="134"/>
      </rPr>
      <t>挑战杯</t>
    </r>
    <r>
      <rPr>
        <sz val="12"/>
        <rFont val="Times New Roman"/>
        <charset val="134"/>
      </rPr>
      <t>”</t>
    </r>
    <r>
      <rPr>
        <sz val="12"/>
        <rFont val="宋体"/>
        <charset val="134"/>
      </rPr>
      <t>全国大学生创业计划竞赛（简称</t>
    </r>
    <r>
      <rPr>
        <sz val="12"/>
        <rFont val="Times New Roman"/>
        <charset val="134"/>
      </rPr>
      <t>“</t>
    </r>
    <r>
      <rPr>
        <sz val="12"/>
        <rFont val="宋体"/>
        <charset val="134"/>
      </rPr>
      <t>小挑</t>
    </r>
    <r>
      <rPr>
        <sz val="12"/>
        <rFont val="Times New Roman"/>
        <charset val="134"/>
      </rPr>
      <t>”</t>
    </r>
    <r>
      <rPr>
        <sz val="12"/>
        <rFont val="宋体"/>
        <charset val="134"/>
      </rPr>
      <t>）</t>
    </r>
    <r>
      <rPr>
        <sz val="12"/>
        <rFont val="Times New Roman"/>
        <charset val="134"/>
      </rPr>
      <t xml:space="preserve">
3. “</t>
    </r>
    <r>
      <rPr>
        <sz val="12"/>
        <rFont val="宋体"/>
        <charset val="134"/>
      </rPr>
      <t>挑战杯</t>
    </r>
    <r>
      <rPr>
        <sz val="12"/>
        <rFont val="Times New Roman"/>
        <charset val="134"/>
      </rPr>
      <t>”</t>
    </r>
    <r>
      <rPr>
        <sz val="12"/>
        <rFont val="宋体"/>
        <charset val="134"/>
      </rPr>
      <t>全国大学生课外学术科技作品竞赛（简称</t>
    </r>
    <r>
      <rPr>
        <sz val="12"/>
        <rFont val="Times New Roman"/>
        <charset val="134"/>
      </rPr>
      <t>“</t>
    </r>
    <r>
      <rPr>
        <sz val="12"/>
        <rFont val="宋体"/>
        <charset val="134"/>
      </rPr>
      <t>大挑</t>
    </r>
    <r>
      <rPr>
        <sz val="12"/>
        <rFont val="Times New Roman"/>
        <charset val="134"/>
      </rPr>
      <t>”</t>
    </r>
    <r>
      <rPr>
        <sz val="12"/>
        <rFont val="宋体"/>
        <charset val="134"/>
      </rPr>
      <t>）</t>
    </r>
    <r>
      <rPr>
        <sz val="12"/>
        <rFont val="Times New Roman"/>
        <charset val="134"/>
      </rPr>
      <t xml:space="preserve">
4. </t>
    </r>
    <r>
      <rPr>
        <sz val="12"/>
        <rFont val="宋体"/>
        <charset val="134"/>
      </rPr>
      <t>全国大学生食品工程虚拟仿真大赛（全国食品专业工程实践训练综合能力竞赛）</t>
    </r>
    <r>
      <rPr>
        <sz val="12"/>
        <rFont val="Times New Roman"/>
        <charset val="134"/>
      </rPr>
      <t xml:space="preserve">
5. </t>
    </r>
    <r>
      <rPr>
        <sz val="12"/>
        <rFont val="宋体"/>
        <charset val="134"/>
      </rPr>
      <t>大学生创新创业计划训练项目（简称</t>
    </r>
    <r>
      <rPr>
        <sz val="12"/>
        <rFont val="Times New Roman"/>
        <charset val="134"/>
      </rPr>
      <t>“</t>
    </r>
    <r>
      <rPr>
        <sz val="12"/>
        <rFont val="宋体"/>
        <charset val="134"/>
      </rPr>
      <t>大创</t>
    </r>
    <r>
      <rPr>
        <sz val="12"/>
        <rFont val="Times New Roman"/>
        <charset val="134"/>
      </rPr>
      <t>”</t>
    </r>
    <r>
      <rPr>
        <sz val="12"/>
        <rFont val="宋体"/>
        <charset val="134"/>
      </rPr>
      <t>）</t>
    </r>
    <r>
      <rPr>
        <sz val="12"/>
        <rFont val="Times New Roman"/>
        <charset val="134"/>
      </rPr>
      <t xml:space="preserve">
6. “</t>
    </r>
    <r>
      <rPr>
        <sz val="12"/>
        <rFont val="宋体"/>
        <charset val="134"/>
      </rPr>
      <t>天食杯</t>
    </r>
    <r>
      <rPr>
        <sz val="12"/>
        <rFont val="Times New Roman"/>
        <charset val="134"/>
      </rPr>
      <t>”</t>
    </r>
    <r>
      <rPr>
        <sz val="12"/>
        <rFont val="宋体"/>
        <charset val="134"/>
      </rPr>
      <t>全国食品创新大赛）</t>
    </r>
  </si>
  <si>
    <t>96</t>
  </si>
  <si>
    <t>黄城量</t>
  </si>
  <si>
    <t>97</t>
  </si>
  <si>
    <t>骆颖婷</t>
  </si>
  <si>
    <r>
      <rPr>
        <sz val="12"/>
        <rFont val="宋体"/>
        <charset val="134"/>
      </rPr>
      <t>省级仲园</t>
    </r>
    <r>
      <rPr>
        <sz val="12"/>
        <rFont val="Times New Roman"/>
        <charset val="134"/>
      </rPr>
      <t>-</t>
    </r>
    <r>
      <rPr>
        <sz val="12"/>
        <rFont val="宋体"/>
        <charset val="134"/>
      </rPr>
      <t>粒上皇杯板栗创新大赛三等奖</t>
    </r>
    <r>
      <rPr>
        <sz val="12"/>
        <rFont val="Times New Roman"/>
        <charset val="134"/>
      </rPr>
      <t>+2</t>
    </r>
    <r>
      <rPr>
        <sz val="12"/>
        <rFont val="宋体"/>
        <charset val="134"/>
      </rPr>
      <t>分</t>
    </r>
  </si>
  <si>
    <r>
      <rPr>
        <sz val="12"/>
        <rFont val="Times New Roman"/>
        <charset val="134"/>
      </rPr>
      <t>1</t>
    </r>
    <r>
      <rPr>
        <sz val="12"/>
        <rFont val="SimSun"/>
        <charset val="134"/>
      </rPr>
      <t>（省级、非负责人）</t>
    </r>
  </si>
  <si>
    <t>98</t>
  </si>
  <si>
    <t>李靖远</t>
  </si>
  <si>
    <t>99</t>
  </si>
  <si>
    <t>杨祎琳</t>
  </si>
  <si>
    <t>100</t>
  </si>
  <si>
    <t>钟晓雯</t>
  </si>
  <si>
    <r>
      <rPr>
        <sz val="12"/>
        <rFont val="Times New Roman"/>
        <charset val="134"/>
      </rPr>
      <t>SCI</t>
    </r>
    <r>
      <rPr>
        <sz val="12"/>
        <rFont val="宋体"/>
        <charset val="134"/>
      </rPr>
      <t>一区（</t>
    </r>
    <r>
      <rPr>
        <sz val="12"/>
        <rFont val="Times New Roman"/>
        <charset val="134"/>
      </rPr>
      <t>30</t>
    </r>
    <r>
      <rPr>
        <sz val="12"/>
        <rFont val="宋体"/>
        <charset val="134"/>
      </rPr>
      <t>分）</t>
    </r>
  </si>
  <si>
    <r>
      <rPr>
        <sz val="12"/>
        <rFont val="Times New Roman"/>
        <charset val="134"/>
      </rPr>
      <t>0</t>
    </r>
    <r>
      <rPr>
        <sz val="12"/>
        <rFont val="宋体"/>
        <charset val="134"/>
      </rPr>
      <t>（导师一不加分）</t>
    </r>
  </si>
  <si>
    <t>导师一不加分</t>
  </si>
  <si>
    <t>101</t>
  </si>
  <si>
    <t>赵红宝</t>
  </si>
  <si>
    <t>邹宇晓</t>
  </si>
  <si>
    <t>102</t>
  </si>
  <si>
    <t>景诗琴</t>
  </si>
  <si>
    <t>103</t>
  </si>
  <si>
    <t>李健伟</t>
  </si>
  <si>
    <t>104</t>
  </si>
  <si>
    <t>崔书彤</t>
  </si>
  <si>
    <t>105</t>
  </si>
  <si>
    <t>姚茜茜</t>
  </si>
  <si>
    <t>106</t>
  </si>
  <si>
    <t>周志航</t>
  </si>
  <si>
    <t>107</t>
  </si>
  <si>
    <t>黄腾达</t>
  </si>
  <si>
    <t>108</t>
  </si>
  <si>
    <t>陈颖</t>
  </si>
  <si>
    <t>109</t>
  </si>
  <si>
    <t>王菲</t>
  </si>
  <si>
    <t>110</t>
  </si>
  <si>
    <t>吴丽文</t>
  </si>
  <si>
    <t>111</t>
  </si>
  <si>
    <t>何梦怡</t>
  </si>
  <si>
    <t>112</t>
  </si>
  <si>
    <t>王佳</t>
  </si>
  <si>
    <t>113</t>
  </si>
  <si>
    <t>王瑞涵</t>
  </si>
  <si>
    <t>胡惠萍</t>
  </si>
  <si>
    <t>尚思炜</t>
  </si>
  <si>
    <t>第二届“百颐年杯”大学生营养代餐粉研发创新大赛三等奖（2分）；第十三届“挑战杯”大学生创业计划竞赛银奖（1.5分）</t>
  </si>
  <si>
    <t>“百颐年杯”为企业类竞赛，降为校级不加分</t>
  </si>
  <si>
    <t>王蔚雯</t>
  </si>
  <si>
    <t>76.228</t>
  </si>
  <si>
    <t>76.288</t>
  </si>
  <si>
    <t>王子钊 郁馨蕾</t>
  </si>
  <si>
    <t>常平东</t>
  </si>
  <si>
    <t>张欣怡</t>
  </si>
  <si>
    <t>奖项</t>
  </si>
  <si>
    <t>颜色标注</t>
  </si>
  <si>
    <t>一等奖</t>
  </si>
  <si>
    <t>二等奖</t>
  </si>
  <si>
    <t>三等奖</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</si>
</sst>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_ "/>
    <numFmt numFmtId="179" formatCode="0.0000_ "/>
  </numFmts>
  <fonts count="51">
    <font>
      <sz val="11"/>
      <color theme="1"/>
      <name val="宋体"/>
      <charset val="134"/>
      <scheme val="minor"/>
    </font>
    <font>
      <b/>
      <sz val="12"/>
      <color theme="1"/>
      <name val="宋体"/>
      <charset val="134"/>
      <scheme val="minor"/>
    </font>
    <font>
      <sz val="12"/>
      <color theme="1"/>
      <name val="宋体"/>
      <charset val="134"/>
      <scheme val="minor"/>
    </font>
    <font>
      <sz val="11"/>
      <name val="宋体"/>
      <charset val="134"/>
    </font>
    <font>
      <sz val="10"/>
      <color theme="1"/>
      <name val="宋体"/>
      <charset val="134"/>
    </font>
    <font>
      <sz val="11"/>
      <color theme="1"/>
      <name val="宋体"/>
      <charset val="134"/>
    </font>
    <font>
      <b/>
      <sz val="12"/>
      <color indexed="8"/>
      <name val="宋体"/>
      <charset val="134"/>
    </font>
    <font>
      <sz val="10"/>
      <name val="宋体"/>
      <charset val="134"/>
    </font>
    <font>
      <b/>
      <sz val="12"/>
      <color rgb="FF000000"/>
      <name val="宋体"/>
      <charset val="134"/>
    </font>
    <font>
      <sz val="12"/>
      <name val="Times New Roman"/>
      <charset val="134"/>
    </font>
    <font>
      <sz val="12"/>
      <name val="宋体"/>
      <charset val="134"/>
    </font>
    <font>
      <b/>
      <sz val="12"/>
      <name val="Times New Roman"/>
      <charset val="134"/>
    </font>
    <font>
      <sz val="12"/>
      <name val="SimSun"/>
      <charset val="134"/>
    </font>
    <font>
      <b/>
      <sz val="12"/>
      <color rgb="FF000000"/>
      <name val="黑体"/>
      <charset val="134"/>
    </font>
    <font>
      <b/>
      <sz val="12"/>
      <name val="宋体"/>
      <charset val="134"/>
    </font>
    <font>
      <sz val="11"/>
      <color rgb="FF000000"/>
      <name val="宋体"/>
      <charset val="134"/>
    </font>
    <font>
      <sz val="11"/>
      <name val="宋体"/>
      <charset val="134"/>
      <scheme val="minor"/>
    </font>
    <font>
      <sz val="10"/>
      <color theme="1"/>
      <name val="微软雅黑"/>
      <charset val="134"/>
    </font>
    <font>
      <b/>
      <sz val="12"/>
      <name val="微软雅黑"/>
      <charset val="134"/>
    </font>
    <font>
      <sz val="11"/>
      <color rgb="FF000000"/>
      <name val="宋体"/>
      <charset val="134"/>
      <scheme val="minor"/>
    </font>
    <font>
      <sz val="11"/>
      <name val="微软雅黑"/>
      <charset val="134"/>
    </font>
    <font>
      <b/>
      <sz val="12"/>
      <color indexed="8"/>
      <name val="黑体"/>
      <charset val="134"/>
    </font>
    <font>
      <sz val="11"/>
      <color rgb="FFFF0000"/>
      <name val="宋体"/>
      <charset val="134"/>
    </font>
    <font>
      <sz val="1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134"/>
    </font>
    <font>
      <sz val="10"/>
      <color theme="1"/>
      <name val="Arial"/>
      <charset val="134"/>
    </font>
    <font>
      <sz val="12"/>
      <name val="Segoe UI Emoji"/>
      <charset val="134"/>
    </font>
    <font>
      <b/>
      <sz val="12"/>
      <color rgb="FFFF0000"/>
      <name val="黑体"/>
      <charset val="134"/>
    </font>
    <font>
      <b/>
      <sz val="12"/>
      <color rgb="FFFF0000"/>
      <name val="宋体"/>
      <charset val="134"/>
    </font>
    <font>
      <b/>
      <sz val="12"/>
      <color rgb="FF000000"/>
      <name val="Times New Roman"/>
      <charset val="134"/>
    </font>
    <font>
      <sz val="11"/>
      <name val="Segoe UI Symbol"/>
      <charset val="134"/>
    </font>
    <font>
      <b/>
      <sz val="12"/>
      <color indexed="8"/>
      <name val="Times New Roman"/>
      <charset val="134"/>
    </font>
  </fonts>
  <fills count="36">
    <fill>
      <patternFill patternType="none"/>
    </fill>
    <fill>
      <patternFill patternType="gray125"/>
    </fill>
    <fill>
      <patternFill patternType="solid">
        <fgColor theme="6" tint="0.8"/>
        <bgColor indexed="64"/>
      </patternFill>
    </fill>
    <fill>
      <patternFill patternType="solid">
        <fgColor theme="5" tint="0.8"/>
        <bgColor indexed="64"/>
      </patternFill>
    </fill>
    <fill>
      <patternFill patternType="solid">
        <fgColor theme="7" tint="0.8"/>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6" borderId="3"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 applyNumberFormat="0" applyFill="0" applyAlignment="0" applyProtection="0">
      <alignment vertical="center"/>
    </xf>
    <xf numFmtId="0" fontId="30" fillId="0" borderId="4" applyNumberFormat="0" applyFill="0" applyAlignment="0" applyProtection="0">
      <alignment vertical="center"/>
    </xf>
    <xf numFmtId="0" fontId="31" fillId="0" borderId="5" applyNumberFormat="0" applyFill="0" applyAlignment="0" applyProtection="0">
      <alignment vertical="center"/>
    </xf>
    <xf numFmtId="0" fontId="31" fillId="0" borderId="0" applyNumberFormat="0" applyFill="0" applyBorder="0" applyAlignment="0" applyProtection="0">
      <alignment vertical="center"/>
    </xf>
    <xf numFmtId="0" fontId="32" fillId="7" borderId="6" applyNumberFormat="0" applyAlignment="0" applyProtection="0">
      <alignment vertical="center"/>
    </xf>
    <xf numFmtId="0" fontId="33" fillId="8" borderId="7" applyNumberFormat="0" applyAlignment="0" applyProtection="0">
      <alignment vertical="center"/>
    </xf>
    <xf numFmtId="0" fontId="34" fillId="8" borderId="6" applyNumberFormat="0" applyAlignment="0" applyProtection="0">
      <alignment vertical="center"/>
    </xf>
    <xf numFmtId="0" fontId="35" fillId="9" borderId="8" applyNumberFormat="0" applyAlignment="0" applyProtection="0">
      <alignment vertical="center"/>
    </xf>
    <xf numFmtId="0" fontId="36" fillId="0" borderId="9" applyNumberFormat="0" applyFill="0" applyAlignment="0" applyProtection="0">
      <alignment vertical="center"/>
    </xf>
    <xf numFmtId="0" fontId="37" fillId="0" borderId="10" applyNumberFormat="0" applyFill="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2" fillId="5" borderId="0" applyNumberFormat="0" applyBorder="0" applyAlignment="0" applyProtection="0">
      <alignment vertical="center"/>
    </xf>
    <xf numFmtId="0" fontId="42" fillId="34" borderId="0" applyNumberFormat="0" applyBorder="0" applyAlignment="0" applyProtection="0">
      <alignment vertical="center"/>
    </xf>
    <xf numFmtId="0" fontId="41" fillId="35" borderId="0" applyNumberFormat="0" applyBorder="0" applyAlignment="0" applyProtection="0">
      <alignment vertical="center"/>
    </xf>
    <xf numFmtId="0" fontId="43" fillId="0" borderId="0">
      <protection locked="0"/>
    </xf>
    <xf numFmtId="0" fontId="3" fillId="0" borderId="0">
      <alignment vertical="center"/>
    </xf>
    <xf numFmtId="0" fontId="44" fillId="0" borderId="0"/>
  </cellStyleXfs>
  <cellXfs count="189">
    <xf numFmtId="0" fontId="0" fillId="0" borderId="0" xfId="0">
      <alignment vertical="center"/>
    </xf>
    <xf numFmtId="0" fontId="1" fillId="0" borderId="1" xfId="0" applyFont="1" applyBorder="1" applyAlignment="1">
      <alignment horizontal="center" vertical="center"/>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49" fontId="3" fillId="0" borderId="0" xfId="0" applyNumberFormat="1" applyFont="1" applyFill="1" applyAlignment="1">
      <alignment vertical="center"/>
    </xf>
    <xf numFmtId="0" fontId="4" fillId="2" borderId="0" xfId="0" applyFont="1" applyFill="1" applyAlignment="1">
      <alignment horizontal="center" vertical="center" wrapText="1"/>
    </xf>
    <xf numFmtId="49" fontId="5" fillId="3" borderId="0" xfId="0" applyNumberFormat="1" applyFont="1" applyFill="1" applyAlignment="1">
      <alignment horizontal="center" vertical="center" wrapText="1"/>
    </xf>
    <xf numFmtId="0" fontId="5" fillId="4" borderId="0" xfId="0" applyFont="1" applyFill="1" applyAlignment="1">
      <alignment horizontal="center" vertical="center" wrapText="1"/>
    </xf>
    <xf numFmtId="49" fontId="5" fillId="4" borderId="0" xfId="0" applyNumberFormat="1" applyFont="1" applyFill="1" applyBorder="1" applyAlignment="1">
      <alignment horizontal="center" vertical="center" wrapText="1"/>
    </xf>
    <xf numFmtId="0" fontId="5" fillId="0" borderId="0" xfId="0" applyFont="1">
      <alignment vertical="center"/>
    </xf>
    <xf numFmtId="49" fontId="6" fillId="0"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5" fillId="2" borderId="0" xfId="0" applyFont="1" applyFill="1" applyAlignment="1">
      <alignment horizontal="center" vertical="center" wrapText="1"/>
    </xf>
    <xf numFmtId="49" fontId="3" fillId="3" borderId="1" xfId="0" applyNumberFormat="1" applyFont="1" applyFill="1" applyBorder="1" applyAlignment="1">
      <alignment vertical="center" wrapText="1"/>
    </xf>
    <xf numFmtId="0" fontId="5" fillId="3" borderId="0" xfId="0" applyFont="1" applyFill="1" applyAlignment="1">
      <alignment horizontal="center" vertical="center" wrapText="1"/>
    </xf>
    <xf numFmtId="49" fontId="0" fillId="0" borderId="0" xfId="0" applyNumberFormat="1" applyFill="1" applyBorder="1" applyAlignment="1">
      <alignment vertical="center"/>
    </xf>
    <xf numFmtId="0" fontId="0" fillId="2" borderId="0" xfId="0" applyFill="1">
      <alignment vertical="center"/>
    </xf>
    <xf numFmtId="0" fontId="0" fillId="3" borderId="0" xfId="0" applyFill="1">
      <alignment vertical="center"/>
    </xf>
    <xf numFmtId="0" fontId="0" fillId="4" borderId="0" xfId="0" applyFill="1">
      <alignment vertical="center"/>
    </xf>
    <xf numFmtId="0" fontId="0" fillId="0" borderId="0" xfId="0" applyBorder="1">
      <alignment vertical="center"/>
    </xf>
    <xf numFmtId="49" fontId="9" fillId="2" borderId="1"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xf>
    <xf numFmtId="0" fontId="9" fillId="2" borderId="1" xfId="0" applyFont="1" applyFill="1" applyBorder="1" applyAlignment="1">
      <alignment horizontal="center" vertical="center"/>
    </xf>
    <xf numFmtId="49" fontId="10" fillId="2" borderId="1"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xf>
    <xf numFmtId="0" fontId="10" fillId="2" borderId="1" xfId="51" applyFont="1" applyFill="1" applyBorder="1" applyAlignment="1">
      <alignment horizontal="center" vertical="center"/>
    </xf>
    <xf numFmtId="0" fontId="9" fillId="2" borderId="1" xfId="51" applyFont="1" applyFill="1" applyBorder="1" applyAlignment="1">
      <alignment horizontal="center" vertical="center"/>
    </xf>
    <xf numFmtId="0" fontId="9" fillId="2" borderId="1" xfId="51" applyNumberFormat="1" applyFont="1" applyFill="1" applyBorder="1" applyAlignment="1">
      <alignment horizontal="center" vertical="center"/>
    </xf>
    <xf numFmtId="49" fontId="9"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xf>
    <xf numFmtId="0" fontId="9" fillId="3" borderId="1" xfId="0" applyFont="1" applyFill="1" applyBorder="1" applyAlignment="1">
      <alignment horizontal="center" vertical="center"/>
    </xf>
    <xf numFmtId="49" fontId="10" fillId="3" borderId="1" xfId="0" applyNumberFormat="1" applyFont="1" applyFill="1" applyBorder="1" applyAlignment="1">
      <alignment horizontal="center" vertical="center"/>
    </xf>
    <xf numFmtId="49" fontId="9" fillId="3" borderId="1" xfId="0" applyNumberFormat="1" applyFont="1" applyFill="1" applyBorder="1" applyAlignment="1">
      <alignment horizontal="center" vertical="center"/>
    </xf>
    <xf numFmtId="0" fontId="10" fillId="3" borderId="1" xfId="51" applyFont="1" applyFill="1" applyBorder="1" applyAlignment="1">
      <alignment horizontal="center" vertical="center"/>
    </xf>
    <xf numFmtId="0" fontId="9" fillId="3" borderId="1" xfId="51" applyFont="1" applyFill="1" applyBorder="1" applyAlignment="1">
      <alignment horizontal="center" vertical="center"/>
    </xf>
    <xf numFmtId="0" fontId="9" fillId="3" borderId="1" xfId="51" applyNumberFormat="1" applyFont="1" applyFill="1" applyBorder="1" applyAlignment="1">
      <alignment horizontal="center" vertical="center"/>
    </xf>
    <xf numFmtId="49" fontId="10" fillId="3" borderId="1" xfId="0" applyNumberFormat="1" applyFont="1" applyFill="1" applyBorder="1" applyAlignment="1">
      <alignment horizontal="center" vertical="center" wrapText="1"/>
    </xf>
    <xf numFmtId="49" fontId="9" fillId="4" borderId="1" xfId="0" applyNumberFormat="1"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xf>
    <xf numFmtId="0" fontId="9" fillId="4" borderId="1" xfId="0" applyFont="1" applyFill="1" applyBorder="1" applyAlignment="1">
      <alignment horizontal="center" vertical="center"/>
    </xf>
    <xf numFmtId="0" fontId="10" fillId="4" borderId="1" xfId="51" applyFont="1" applyFill="1" applyBorder="1" applyAlignment="1">
      <alignment horizontal="center" vertical="center"/>
    </xf>
    <xf numFmtId="0" fontId="9" fillId="4" borderId="1" xfId="51" applyFont="1" applyFill="1" applyBorder="1" applyAlignment="1">
      <alignment horizontal="center" vertical="center"/>
    </xf>
    <xf numFmtId="0" fontId="9" fillId="4" borderId="1" xfId="51" applyNumberFormat="1" applyFont="1" applyFill="1" applyBorder="1" applyAlignment="1">
      <alignment horizontal="center" vertical="center"/>
    </xf>
    <xf numFmtId="176" fontId="9" fillId="2" borderId="1" xfId="0" applyNumberFormat="1" applyFont="1" applyFill="1" applyBorder="1" applyAlignment="1">
      <alignment horizontal="center" vertical="center" wrapText="1"/>
    </xf>
    <xf numFmtId="177" fontId="9" fillId="2" borderId="1" xfId="0" applyNumberFormat="1" applyFont="1" applyFill="1" applyBorder="1" applyAlignment="1">
      <alignment horizontal="center" vertical="center" wrapText="1"/>
    </xf>
    <xf numFmtId="176" fontId="9" fillId="2" borderId="1" xfId="0" applyNumberFormat="1" applyFont="1" applyFill="1" applyBorder="1" applyAlignment="1">
      <alignment horizontal="center" vertical="center"/>
    </xf>
    <xf numFmtId="177" fontId="9" fillId="2" borderId="1" xfId="0" applyNumberFormat="1" applyFont="1" applyFill="1" applyBorder="1" applyAlignment="1">
      <alignment horizontal="center" vertical="center"/>
    </xf>
    <xf numFmtId="0" fontId="9" fillId="2" borderId="1" xfId="0" applyNumberFormat="1" applyFont="1" applyFill="1" applyBorder="1" applyAlignment="1">
      <alignment horizontal="center" vertical="center"/>
    </xf>
    <xf numFmtId="0" fontId="10" fillId="2" borderId="1" xfId="51" applyFont="1" applyFill="1" applyBorder="1" applyAlignment="1">
      <alignment horizontal="center" vertical="center" wrapText="1"/>
    </xf>
    <xf numFmtId="176" fontId="9" fillId="3" borderId="1" xfId="0" applyNumberFormat="1" applyFont="1" applyFill="1" applyBorder="1" applyAlignment="1">
      <alignment horizontal="center" vertical="center"/>
    </xf>
    <xf numFmtId="177" fontId="9" fillId="3" borderId="1" xfId="0" applyNumberFormat="1" applyFont="1" applyFill="1" applyBorder="1" applyAlignment="1">
      <alignment horizontal="center" vertical="center"/>
    </xf>
    <xf numFmtId="0" fontId="9" fillId="3" borderId="1" xfId="0" applyNumberFormat="1" applyFont="1" applyFill="1" applyBorder="1" applyAlignment="1">
      <alignment horizontal="center" vertical="center"/>
    </xf>
    <xf numFmtId="0" fontId="10" fillId="3" borderId="1" xfId="51" applyFont="1" applyFill="1" applyBorder="1" applyAlignment="1">
      <alignment horizontal="center" vertical="center" wrapText="1"/>
    </xf>
    <xf numFmtId="176" fontId="9" fillId="3" borderId="1" xfId="0" applyNumberFormat="1" applyFont="1" applyFill="1" applyBorder="1" applyAlignment="1">
      <alignment horizontal="center" vertical="center" wrapText="1"/>
    </xf>
    <xf numFmtId="177" fontId="9" fillId="3" borderId="1" xfId="0" applyNumberFormat="1" applyFont="1" applyFill="1" applyBorder="1" applyAlignment="1">
      <alignment horizontal="center" vertical="center" wrapText="1"/>
    </xf>
    <xf numFmtId="0" fontId="9" fillId="3" borderId="1" xfId="51" applyFont="1" applyFill="1" applyBorder="1" applyAlignment="1">
      <alignment horizontal="center" vertical="center" wrapText="1"/>
    </xf>
    <xf numFmtId="176" fontId="9" fillId="4" borderId="1" xfId="0" applyNumberFormat="1" applyFont="1" applyFill="1" applyBorder="1" applyAlignment="1">
      <alignment horizontal="center" vertical="center" wrapText="1"/>
    </xf>
    <xf numFmtId="177" fontId="9" fillId="4" borderId="1" xfId="0" applyNumberFormat="1" applyFont="1" applyFill="1" applyBorder="1" applyAlignment="1">
      <alignment horizontal="center" vertical="center" wrapText="1"/>
    </xf>
    <xf numFmtId="176" fontId="9" fillId="4" borderId="1" xfId="0" applyNumberFormat="1" applyFont="1" applyFill="1" applyBorder="1" applyAlignment="1">
      <alignment horizontal="center" vertical="center"/>
    </xf>
    <xf numFmtId="177" fontId="9" fillId="4" borderId="1" xfId="0" applyNumberFormat="1" applyFont="1" applyFill="1" applyBorder="1" applyAlignment="1">
      <alignment horizontal="center" vertical="center"/>
    </xf>
    <xf numFmtId="0" fontId="10" fillId="4" borderId="1" xfId="5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3" borderId="1" xfId="51" applyFont="1" applyFill="1" applyBorder="1" applyAlignment="1">
      <alignment horizontal="center" vertical="center" wrapText="1"/>
    </xf>
    <xf numFmtId="0" fontId="10"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178" fontId="9" fillId="2" borderId="1"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178" fontId="9" fillId="3" borderId="1" xfId="0" applyNumberFormat="1" applyFont="1" applyFill="1" applyBorder="1" applyAlignment="1">
      <alignment horizontal="center" vertical="center"/>
    </xf>
    <xf numFmtId="49" fontId="10" fillId="4" borderId="1" xfId="0" applyNumberFormat="1" applyFont="1" applyFill="1" applyBorder="1" applyAlignment="1">
      <alignment horizontal="center" vertical="center"/>
    </xf>
    <xf numFmtId="178" fontId="9" fillId="4" borderId="1" xfId="0" applyNumberFormat="1" applyFont="1" applyFill="1" applyBorder="1" applyAlignment="1">
      <alignment horizontal="center" vertical="center"/>
    </xf>
    <xf numFmtId="0" fontId="10" fillId="4" borderId="1" xfId="0" applyFont="1" applyFill="1" applyBorder="1" applyAlignment="1">
      <alignment horizontal="center" vertical="center" wrapText="1"/>
    </xf>
    <xf numFmtId="0" fontId="10" fillId="2" borderId="1" xfId="49" applyFont="1" applyFill="1" applyBorder="1" applyAlignment="1" applyProtection="1">
      <alignment horizontal="center" vertical="center"/>
    </xf>
    <xf numFmtId="0" fontId="10" fillId="3" borderId="1" xfId="49" applyFont="1" applyFill="1" applyBorder="1" applyAlignment="1" applyProtection="1">
      <alignment horizontal="center" vertical="center"/>
    </xf>
    <xf numFmtId="0" fontId="10" fillId="4" borderId="1" xfId="49" applyFont="1" applyFill="1" applyBorder="1" applyAlignment="1" applyProtection="1">
      <alignment horizontal="center" vertical="center"/>
    </xf>
    <xf numFmtId="49" fontId="9" fillId="4" borderId="1" xfId="0" applyNumberFormat="1" applyFont="1" applyFill="1" applyBorder="1" applyAlignment="1">
      <alignment horizontal="center" vertical="center"/>
    </xf>
    <xf numFmtId="0" fontId="9" fillId="4" borderId="1" xfId="0" applyNumberFormat="1" applyFont="1" applyFill="1" applyBorder="1" applyAlignment="1">
      <alignment horizontal="center" vertical="center"/>
    </xf>
    <xf numFmtId="176" fontId="9" fillId="4" borderId="1" xfId="51" applyNumberFormat="1" applyFont="1" applyFill="1" applyBorder="1" applyAlignment="1">
      <alignment horizontal="center" vertical="center"/>
    </xf>
    <xf numFmtId="177" fontId="9" fillId="4" borderId="1" xfId="51" applyNumberFormat="1" applyFont="1" applyFill="1" applyBorder="1" applyAlignment="1">
      <alignment horizontal="center" vertical="center"/>
    </xf>
    <xf numFmtId="0" fontId="9" fillId="4" borderId="1" xfId="51" applyFont="1" applyFill="1" applyBorder="1" applyAlignment="1">
      <alignment horizontal="center" vertical="center" wrapText="1"/>
    </xf>
    <xf numFmtId="0" fontId="14" fillId="4" borderId="1" xfId="0" applyFont="1" applyFill="1" applyBorder="1" applyAlignment="1">
      <alignment horizontal="center" vertical="center" wrapText="1"/>
    </xf>
    <xf numFmtId="49" fontId="3" fillId="0" borderId="0" xfId="0" applyNumberFormat="1" applyFont="1" applyFill="1" applyAlignment="1">
      <alignment horizontal="center" vertical="center" wrapText="1"/>
    </xf>
    <xf numFmtId="49" fontId="5" fillId="2" borderId="0" xfId="0" applyNumberFormat="1" applyFont="1" applyFill="1" applyBorder="1" applyAlignment="1">
      <alignment horizontal="center" vertical="center" wrapText="1"/>
    </xf>
    <xf numFmtId="49" fontId="15" fillId="2" borderId="0" xfId="0" applyNumberFormat="1" applyFont="1" applyFill="1" applyAlignment="1">
      <alignment horizontal="center" vertical="center" wrapText="1"/>
    </xf>
    <xf numFmtId="49" fontId="3" fillId="2" borderId="0" xfId="0" applyNumberFormat="1" applyFont="1" applyFill="1" applyAlignment="1">
      <alignment horizontal="center" vertical="center" wrapText="1"/>
    </xf>
    <xf numFmtId="49" fontId="5" fillId="2" borderId="0" xfId="0" applyNumberFormat="1" applyFont="1" applyFill="1" applyAlignment="1">
      <alignment horizontal="center" vertical="center" wrapText="1"/>
    </xf>
    <xf numFmtId="49" fontId="15" fillId="3" borderId="0" xfId="0" applyNumberFormat="1" applyFont="1" applyFill="1" applyAlignment="1">
      <alignment horizontal="center" vertical="center" wrapText="1"/>
    </xf>
    <xf numFmtId="0" fontId="14" fillId="4" borderId="0" xfId="0" applyFont="1" applyFill="1" applyAlignment="1">
      <alignment horizontal="center" vertical="center" wrapText="1"/>
    </xf>
    <xf numFmtId="0" fontId="5" fillId="4" borderId="0" xfId="0" applyFont="1" applyFill="1" applyBorder="1" applyAlignment="1">
      <alignment horizontal="center" vertical="center" wrapText="1"/>
    </xf>
    <xf numFmtId="0" fontId="4" fillId="4" borderId="0" xfId="0" applyFont="1" applyFill="1" applyAlignment="1">
      <alignment horizontal="center" vertical="center" wrapText="1"/>
    </xf>
    <xf numFmtId="0" fontId="5" fillId="0" borderId="0" xfId="0" applyFont="1" applyBorder="1" applyAlignment="1">
      <alignment horizontal="center" vertical="center" wrapText="1"/>
    </xf>
    <xf numFmtId="177" fontId="5" fillId="0" borderId="0" xfId="0" applyNumberFormat="1" applyFont="1" applyBorder="1" applyAlignment="1">
      <alignment horizontal="center" vertical="center" wrapText="1"/>
    </xf>
    <xf numFmtId="178" fontId="5" fillId="0" borderId="0" xfId="0" applyNumberFormat="1" applyFont="1" applyBorder="1" applyAlignment="1">
      <alignment horizontal="center" vertical="center" wrapText="1"/>
    </xf>
    <xf numFmtId="0" fontId="5" fillId="0" borderId="0" xfId="0" applyFont="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2" borderId="1" xfId="49" applyFont="1" applyFill="1" applyBorder="1" applyAlignment="1" applyProtection="1">
      <alignment horizontal="center" vertical="center" wrapText="1"/>
    </xf>
    <xf numFmtId="0" fontId="7" fillId="2" borderId="1" xfId="49" applyNumberFormat="1" applyFont="1" applyFill="1" applyBorder="1" applyAlignment="1" applyProtection="1">
      <alignment horizontal="center" vertical="center" wrapText="1"/>
    </xf>
    <xf numFmtId="0"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7" fillId="3" borderId="1" xfId="49" applyFont="1" applyFill="1" applyBorder="1" applyAlignment="1" applyProtection="1">
      <alignment horizontal="center" vertical="center" wrapText="1"/>
    </xf>
    <xf numFmtId="0" fontId="7" fillId="3" borderId="1" xfId="49" applyNumberFormat="1" applyFont="1" applyFill="1" applyBorder="1" applyAlignment="1" applyProtection="1">
      <alignment horizontal="center" vertical="center" wrapText="1"/>
    </xf>
    <xf numFmtId="0" fontId="3" fillId="4" borderId="1" xfId="0" applyNumberFormat="1" applyFont="1" applyFill="1" applyBorder="1" applyAlignment="1">
      <alignment horizontal="center" vertical="center" wrapText="1"/>
    </xf>
    <xf numFmtId="0" fontId="3" fillId="4" borderId="1" xfId="50" applyFont="1" applyFill="1" applyBorder="1" applyAlignment="1">
      <alignment horizontal="center" vertical="center" wrapText="1"/>
    </xf>
    <xf numFmtId="0" fontId="7" fillId="4" borderId="1" xfId="49" applyFont="1" applyFill="1" applyBorder="1" applyAlignment="1" applyProtection="1">
      <alignment horizontal="center" vertical="center" wrapText="1"/>
    </xf>
    <xf numFmtId="0" fontId="7" fillId="4" borderId="1" xfId="49" applyNumberFormat="1" applyFont="1" applyFill="1" applyBorder="1" applyAlignment="1" applyProtection="1">
      <alignment horizontal="center" vertical="center" wrapText="1"/>
    </xf>
    <xf numFmtId="177"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178" fontId="3" fillId="2" borderId="1" xfId="0" applyNumberFormat="1" applyFont="1" applyFill="1" applyBorder="1" applyAlignment="1">
      <alignment horizontal="center" vertical="center" wrapText="1"/>
    </xf>
    <xf numFmtId="178" fontId="7" fillId="2" borderId="1" xfId="49" applyNumberFormat="1" applyFont="1" applyFill="1" applyBorder="1" applyAlignment="1" applyProtection="1">
      <alignment horizontal="center" vertical="center" wrapText="1"/>
    </xf>
    <xf numFmtId="0" fontId="3" fillId="2" borderId="1" xfId="50"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8" fontId="3" fillId="3" borderId="1" xfId="0" applyNumberFormat="1" applyFont="1" applyFill="1" applyBorder="1" applyAlignment="1">
      <alignment horizontal="center" vertical="center" wrapText="1"/>
    </xf>
    <xf numFmtId="0" fontId="3" fillId="3" borderId="1" xfId="50" applyFont="1" applyFill="1" applyBorder="1" applyAlignment="1">
      <alignment horizontal="center" vertical="center" wrapText="1"/>
    </xf>
    <xf numFmtId="177" fontId="7" fillId="4" borderId="1" xfId="49" applyNumberFormat="1" applyFont="1" applyFill="1" applyBorder="1" applyAlignment="1" applyProtection="1">
      <alignment horizontal="center" vertical="center" wrapText="1"/>
    </xf>
    <xf numFmtId="178" fontId="7" fillId="4" borderId="1" xfId="49" applyNumberFormat="1" applyFont="1" applyFill="1" applyBorder="1" applyAlignment="1" applyProtection="1">
      <alignment horizontal="center" vertical="center" wrapText="1"/>
    </xf>
    <xf numFmtId="177" fontId="3" fillId="4" borderId="1" xfId="0" applyNumberFormat="1" applyFont="1" applyFill="1" applyBorder="1" applyAlignment="1">
      <alignment horizontal="center" vertical="center" wrapText="1"/>
    </xf>
    <xf numFmtId="178" fontId="3" fillId="4" borderId="1" xfId="0" applyNumberFormat="1" applyFont="1" applyFill="1" applyBorder="1" applyAlignment="1">
      <alignment horizontal="center" vertical="center" wrapText="1"/>
    </xf>
    <xf numFmtId="49" fontId="3" fillId="2" borderId="1" xfId="0" applyNumberFormat="1" applyFont="1" applyFill="1" applyBorder="1" applyAlignment="1">
      <alignment vertical="center" wrapText="1"/>
    </xf>
    <xf numFmtId="0" fontId="14" fillId="2" borderId="1" xfId="0" applyFont="1" applyFill="1" applyBorder="1" applyAlignment="1">
      <alignment horizontal="center" vertical="center" wrapText="1"/>
    </xf>
    <xf numFmtId="49" fontId="15" fillId="2" borderId="0" xfId="0" applyNumberFormat="1" applyFont="1" applyFill="1" applyBorder="1" applyAlignment="1">
      <alignment vertical="center" wrapText="1"/>
    </xf>
    <xf numFmtId="0" fontId="5" fillId="2" borderId="0" xfId="0" applyFont="1" applyFill="1" applyBorder="1" applyAlignment="1">
      <alignment horizontal="center" vertical="center" wrapText="1"/>
    </xf>
    <xf numFmtId="0" fontId="4" fillId="3" borderId="0" xfId="0" applyFont="1" applyFill="1" applyAlignment="1">
      <alignment horizontal="center" vertical="center" wrapText="1"/>
    </xf>
    <xf numFmtId="0" fontId="14" fillId="3" borderId="1" xfId="0" applyFont="1" applyFill="1" applyBorder="1" applyAlignment="1">
      <alignment horizontal="center" vertical="center" wrapText="1"/>
    </xf>
    <xf numFmtId="49" fontId="15" fillId="3" borderId="0" xfId="0" applyNumberFormat="1" applyFont="1" applyFill="1" applyBorder="1" applyAlignment="1">
      <alignment vertical="center" wrapText="1"/>
    </xf>
    <xf numFmtId="178" fontId="7" fillId="3" borderId="1" xfId="49" applyNumberFormat="1" applyFont="1" applyFill="1" applyBorder="1" applyAlignment="1" applyProtection="1">
      <alignment horizontal="center" vertical="center" wrapText="1"/>
    </xf>
    <xf numFmtId="49" fontId="5" fillId="3" borderId="0" xfId="0" applyNumberFormat="1" applyFont="1" applyFill="1" applyBorder="1" applyAlignment="1">
      <alignment horizontal="center" vertical="center" wrapText="1"/>
    </xf>
    <xf numFmtId="0" fontId="5" fillId="3" borderId="0" xfId="0" applyFont="1" applyFill="1" applyBorder="1" applyAlignment="1">
      <alignment horizontal="center" vertical="center" wrapText="1"/>
    </xf>
    <xf numFmtId="0" fontId="14" fillId="3" borderId="0" xfId="0" applyFont="1" applyFill="1" applyAlignment="1">
      <alignment horizontal="center" vertical="center" wrapText="1"/>
    </xf>
    <xf numFmtId="178" fontId="3" fillId="4" borderId="1" xfId="50" applyNumberFormat="1" applyFont="1" applyFill="1" applyBorder="1" applyAlignment="1">
      <alignment horizontal="center" vertical="center" wrapText="1"/>
    </xf>
    <xf numFmtId="49" fontId="3" fillId="4" borderId="1" xfId="0" applyNumberFormat="1" applyFont="1" applyFill="1" applyBorder="1" applyAlignment="1">
      <alignment vertical="center" wrapText="1"/>
    </xf>
    <xf numFmtId="49" fontId="15" fillId="4" borderId="0" xfId="0" applyNumberFormat="1" applyFont="1" applyFill="1" applyBorder="1" applyAlignment="1">
      <alignment vertical="center" wrapText="1"/>
    </xf>
    <xf numFmtId="49" fontId="0" fillId="0" borderId="0" xfId="0" applyNumberFormat="1" applyFill="1" applyBorder="1" applyAlignment="1">
      <alignment horizontal="center" vertical="center" wrapText="1"/>
    </xf>
    <xf numFmtId="49" fontId="0" fillId="2" borderId="0" xfId="0" applyNumberFormat="1" applyFill="1" applyBorder="1" applyAlignment="1">
      <alignment horizontal="center" vertical="center" wrapText="1"/>
    </xf>
    <xf numFmtId="49" fontId="0" fillId="3" borderId="0" xfId="0" applyNumberFormat="1" applyFill="1" applyBorder="1" applyAlignment="1">
      <alignment horizontal="center" vertical="center" wrapText="1"/>
    </xf>
    <xf numFmtId="49" fontId="0" fillId="4" borderId="0" xfId="0" applyNumberFormat="1" applyFill="1" applyBorder="1" applyAlignment="1">
      <alignment horizontal="center" vertical="center" wrapText="1"/>
    </xf>
    <xf numFmtId="0" fontId="0" fillId="0" borderId="0" xfId="0" applyBorder="1" applyAlignment="1">
      <alignment horizontal="center" vertical="center" wrapText="1"/>
    </xf>
    <xf numFmtId="179" fontId="0" fillId="0" borderId="0" xfId="0" applyNumberFormat="1" applyBorder="1" applyAlignment="1">
      <alignment horizontal="center" vertical="center" wrapText="1"/>
    </xf>
    <xf numFmtId="0" fontId="0" fillId="0" borderId="0" xfId="0" applyAlignment="1">
      <alignment horizontal="center" vertical="center" wrapText="1"/>
    </xf>
    <xf numFmtId="0"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5" fillId="4"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179" fontId="13" fillId="0" borderId="1" xfId="0" applyNumberFormat="1" applyFont="1" applyFill="1" applyBorder="1" applyAlignment="1">
      <alignment horizontal="center" vertical="center" wrapText="1"/>
    </xf>
    <xf numFmtId="179" fontId="16" fillId="2" borderId="1"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179" fontId="16" fillId="3" borderId="1" xfId="0" applyNumberFormat="1" applyFont="1" applyFill="1" applyBorder="1" applyAlignment="1">
      <alignment horizontal="center" vertical="center" wrapText="1"/>
    </xf>
    <xf numFmtId="0" fontId="16" fillId="3" borderId="1" xfId="0" applyNumberFormat="1" applyFont="1" applyFill="1" applyBorder="1" applyAlignment="1">
      <alignment horizontal="center" vertical="center" wrapText="1"/>
    </xf>
    <xf numFmtId="179" fontId="16" fillId="4" borderId="1" xfId="0" applyNumberFormat="1" applyFont="1" applyFill="1" applyBorder="1" applyAlignment="1">
      <alignment horizontal="center" vertical="center" wrapText="1"/>
    </xf>
    <xf numFmtId="0" fontId="16" fillId="4" borderId="1" xfId="0" applyNumberFormat="1"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49" fontId="16" fillId="4" borderId="1" xfId="0" applyNumberFormat="1" applyFont="1" applyFill="1" applyBorder="1" applyAlignment="1">
      <alignment horizontal="center" vertical="center" wrapText="1"/>
    </xf>
    <xf numFmtId="49" fontId="16" fillId="2" borderId="0" xfId="0" applyNumberFormat="1" applyFont="1" applyFill="1" applyBorder="1" applyAlignment="1">
      <alignment horizontal="center" vertical="center" wrapText="1"/>
    </xf>
    <xf numFmtId="49" fontId="16" fillId="2" borderId="2" xfId="0" applyNumberFormat="1" applyFont="1" applyFill="1" applyBorder="1" applyAlignment="1">
      <alignment horizontal="center" vertical="center" wrapText="1"/>
    </xf>
    <xf numFmtId="49" fontId="0" fillId="2" borderId="0" xfId="0" applyNumberFormat="1" applyFill="1" applyAlignment="1">
      <alignment horizontal="center" vertical="center" wrapText="1"/>
    </xf>
    <xf numFmtId="0" fontId="0" fillId="2" borderId="0" xfId="0" applyFill="1" applyAlignment="1">
      <alignment horizontal="center" vertical="center" wrapText="1"/>
    </xf>
    <xf numFmtId="0" fontId="17" fillId="2" borderId="0" xfId="0" applyFont="1" applyFill="1" applyAlignment="1">
      <alignment horizontal="center" vertical="center" wrapText="1"/>
    </xf>
    <xf numFmtId="0" fontId="16" fillId="2" borderId="1" xfId="0"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49" fontId="16" fillId="2" borderId="1" xfId="0" applyNumberFormat="1" applyFont="1" applyFill="1" applyBorder="1" applyAlignment="1">
      <alignment vertical="center" wrapText="1"/>
    </xf>
    <xf numFmtId="49" fontId="19" fillId="2" borderId="0" xfId="0" applyNumberFormat="1" applyFont="1" applyFill="1" applyBorder="1" applyAlignment="1">
      <alignment vertical="center" wrapText="1"/>
    </xf>
    <xf numFmtId="0" fontId="20" fillId="0" borderId="0" xfId="0" applyFont="1" applyFill="1" applyAlignment="1">
      <alignment vertical="center"/>
    </xf>
    <xf numFmtId="0" fontId="15" fillId="2" borderId="0" xfId="0" applyFont="1" applyFill="1" applyAlignment="1">
      <alignment horizontal="center" vertical="center" wrapText="1"/>
    </xf>
    <xf numFmtId="0" fontId="15" fillId="3" borderId="0" xfId="0" applyFont="1" applyFill="1" applyAlignment="1">
      <alignment horizontal="center" vertical="center" wrapText="1"/>
    </xf>
    <xf numFmtId="0" fontId="15" fillId="4" borderId="0" xfId="0" applyFont="1" applyFill="1" applyAlignment="1">
      <alignment horizontal="center" vertical="center" wrapText="1"/>
    </xf>
    <xf numFmtId="0" fontId="15" fillId="4" borderId="0" xfId="0" applyFont="1" applyFill="1" applyAlignment="1">
      <alignment horizontal="center" vertical="center"/>
    </xf>
    <xf numFmtId="0" fontId="21" fillId="0"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18" fillId="0" borderId="1" xfId="0" applyFont="1" applyFill="1" applyBorder="1" applyAlignment="1">
      <alignment vertical="center" wrapText="1"/>
    </xf>
    <xf numFmtId="0" fontId="13" fillId="5" borderId="1" xfId="0" applyFont="1" applyFill="1" applyBorder="1" applyAlignment="1">
      <alignment horizontal="center" vertical="center" wrapText="1"/>
    </xf>
    <xf numFmtId="0" fontId="15" fillId="0" borderId="0" xfId="0" applyFont="1" applyFill="1" applyAlignment="1">
      <alignment horizontal="center" wrapText="1"/>
    </xf>
    <xf numFmtId="0" fontId="3" fillId="2" borderId="1"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常规 2" xfId="50"/>
    <cellStyle name="Normal"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F26"/>
  <sheetViews>
    <sheetView tabSelected="1" zoomScale="60" zoomScaleNormal="60" workbookViewId="0">
      <pane ySplit="1" topLeftCell="A17" activePane="bottomLeft" state="frozen"/>
      <selection/>
      <selection pane="bottomLeft" activeCell="W18" sqref="W18"/>
    </sheetView>
  </sheetViews>
  <sheetFormatPr defaultColWidth="8.73148148148148" defaultRowHeight="14.4"/>
  <cols>
    <col min="1" max="1" width="8.73148148148148" style="26"/>
    <col min="2" max="2" width="11.2962962962963" style="26" customWidth="1"/>
    <col min="3" max="3" width="12.0648148148148" style="26" customWidth="1"/>
    <col min="4" max="4" width="15.5555555555556" style="26" customWidth="1"/>
    <col min="5" max="33" width="8.73148148148148" style="26"/>
    <col min="34" max="34" width="13.3333333333333" style="26" customWidth="1"/>
  </cols>
  <sheetData>
    <row r="1" s="175" customFormat="1" ht="171.6" spans="1:266">
      <c r="A1" s="180" t="s">
        <v>0</v>
      </c>
      <c r="B1" s="180" t="s">
        <v>1</v>
      </c>
      <c r="C1" s="180" t="s">
        <v>2</v>
      </c>
      <c r="D1" s="180" t="s">
        <v>3</v>
      </c>
      <c r="E1" s="180" t="s">
        <v>4</v>
      </c>
      <c r="F1" s="180" t="s">
        <v>5</v>
      </c>
      <c r="G1" s="180" t="s">
        <v>6</v>
      </c>
      <c r="H1" s="180" t="s">
        <v>7</v>
      </c>
      <c r="I1" s="183" t="s">
        <v>8</v>
      </c>
      <c r="J1" s="183" t="s">
        <v>9</v>
      </c>
      <c r="K1" s="180" t="s">
        <v>10</v>
      </c>
      <c r="L1" s="183" t="s">
        <v>11</v>
      </c>
      <c r="M1" s="183" t="s">
        <v>12</v>
      </c>
      <c r="N1" s="180" t="s">
        <v>13</v>
      </c>
      <c r="O1" s="183" t="s">
        <v>14</v>
      </c>
      <c r="P1" s="183" t="s">
        <v>15</v>
      </c>
      <c r="Q1" s="180" t="s">
        <v>16</v>
      </c>
      <c r="R1" s="183" t="s">
        <v>17</v>
      </c>
      <c r="S1" s="183" t="s">
        <v>18</v>
      </c>
      <c r="T1" s="180" t="s">
        <v>19</v>
      </c>
      <c r="U1" s="183" t="s">
        <v>20</v>
      </c>
      <c r="V1" s="183" t="s">
        <v>21</v>
      </c>
      <c r="W1" s="185" t="s">
        <v>22</v>
      </c>
      <c r="X1" s="74" t="s">
        <v>23</v>
      </c>
      <c r="Y1" s="74" t="s">
        <v>24</v>
      </c>
      <c r="Z1" s="180" t="s">
        <v>25</v>
      </c>
      <c r="AA1" s="183" t="s">
        <v>26</v>
      </c>
      <c r="AB1" s="183" t="s">
        <v>27</v>
      </c>
      <c r="AC1" s="180" t="s">
        <v>28</v>
      </c>
      <c r="AD1" s="186" t="s">
        <v>29</v>
      </c>
      <c r="AE1" s="187" t="s">
        <v>30</v>
      </c>
      <c r="AF1" s="187" t="s">
        <v>31</v>
      </c>
      <c r="AG1" s="187" t="s">
        <v>32</v>
      </c>
      <c r="AH1" s="187" t="s">
        <v>33</v>
      </c>
      <c r="AI1" s="188"/>
      <c r="AJ1" s="188"/>
      <c r="AK1" s="188"/>
      <c r="AL1" s="188"/>
      <c r="AM1" s="188"/>
      <c r="AN1" s="188"/>
      <c r="AO1" s="188"/>
      <c r="AP1" s="188"/>
      <c r="AQ1" s="188"/>
      <c r="AR1" s="188"/>
      <c r="AS1" s="188"/>
      <c r="AT1" s="188"/>
      <c r="AU1" s="188"/>
      <c r="AV1" s="188"/>
      <c r="AW1" s="188"/>
      <c r="AX1" s="188"/>
      <c r="AY1" s="188"/>
      <c r="AZ1" s="188"/>
      <c r="BA1" s="188"/>
      <c r="BB1" s="188"/>
      <c r="BC1" s="188"/>
      <c r="BD1" s="188"/>
      <c r="BE1" s="188"/>
      <c r="BF1" s="188"/>
      <c r="BG1" s="188"/>
      <c r="BH1" s="188"/>
      <c r="BI1" s="188"/>
      <c r="BJ1" s="188"/>
      <c r="BK1" s="188"/>
      <c r="BL1" s="188"/>
      <c r="BM1" s="188"/>
      <c r="BN1" s="188"/>
      <c r="BO1" s="188"/>
      <c r="BP1" s="188"/>
      <c r="BQ1" s="188"/>
      <c r="BR1" s="188"/>
      <c r="BS1" s="188"/>
      <c r="BT1" s="188"/>
      <c r="BU1" s="188"/>
      <c r="BV1" s="188"/>
      <c r="BW1" s="188"/>
      <c r="BX1" s="188"/>
      <c r="BY1" s="188"/>
      <c r="BZ1" s="188"/>
      <c r="CA1" s="188"/>
      <c r="CB1" s="188"/>
      <c r="CC1" s="188"/>
      <c r="CD1" s="188"/>
      <c r="CE1" s="188"/>
      <c r="CF1" s="188"/>
      <c r="CG1" s="188"/>
      <c r="CH1" s="188"/>
      <c r="CI1" s="188"/>
      <c r="CJ1" s="188"/>
      <c r="CK1" s="188"/>
      <c r="CL1" s="188"/>
      <c r="CM1" s="188"/>
      <c r="CN1" s="188"/>
      <c r="CO1" s="188"/>
      <c r="CP1" s="188"/>
      <c r="CQ1" s="188"/>
      <c r="CR1" s="188"/>
      <c r="CS1" s="188"/>
      <c r="CT1" s="188"/>
      <c r="CU1" s="188"/>
      <c r="CV1" s="188"/>
      <c r="CW1" s="188"/>
      <c r="CX1" s="188"/>
      <c r="CY1" s="188"/>
      <c r="CZ1" s="188"/>
      <c r="DA1" s="188"/>
      <c r="DB1" s="188"/>
      <c r="DC1" s="188"/>
      <c r="DD1" s="188"/>
      <c r="DE1" s="188"/>
      <c r="DF1" s="188"/>
      <c r="DG1" s="188"/>
      <c r="DH1" s="188"/>
      <c r="DI1" s="188"/>
      <c r="DJ1" s="188"/>
      <c r="DK1" s="188"/>
      <c r="DL1" s="188"/>
      <c r="DM1" s="188"/>
      <c r="DN1" s="188"/>
      <c r="DO1" s="188"/>
      <c r="DP1" s="188"/>
      <c r="DQ1" s="188"/>
      <c r="DR1" s="188"/>
      <c r="DS1" s="188"/>
      <c r="DT1" s="188"/>
      <c r="DU1" s="188"/>
      <c r="DV1" s="188"/>
      <c r="DW1" s="188"/>
      <c r="DX1" s="188"/>
      <c r="DY1" s="188"/>
      <c r="DZ1" s="188"/>
      <c r="EA1" s="188"/>
      <c r="EB1" s="188"/>
      <c r="EC1" s="188"/>
      <c r="ED1" s="188"/>
      <c r="EE1" s="188"/>
      <c r="EF1" s="188"/>
      <c r="EG1" s="188"/>
      <c r="EH1" s="188"/>
      <c r="EI1" s="188"/>
      <c r="EJ1" s="188"/>
      <c r="EK1" s="188"/>
      <c r="EL1" s="188"/>
      <c r="EM1" s="188"/>
      <c r="EN1" s="188"/>
      <c r="EO1" s="188"/>
      <c r="EP1" s="188"/>
      <c r="EQ1" s="188"/>
      <c r="ER1" s="188"/>
      <c r="ES1" s="188"/>
      <c r="ET1" s="188"/>
      <c r="EU1" s="188"/>
      <c r="EV1" s="188"/>
      <c r="EW1" s="188"/>
      <c r="EX1" s="188"/>
      <c r="EY1" s="188"/>
      <c r="EZ1" s="188"/>
      <c r="FA1" s="188"/>
      <c r="FB1" s="188"/>
      <c r="FC1" s="188"/>
      <c r="FD1" s="188"/>
      <c r="FE1" s="188"/>
      <c r="FF1" s="188"/>
      <c r="FG1" s="188"/>
      <c r="FH1" s="188"/>
      <c r="FI1" s="188"/>
      <c r="FJ1" s="188"/>
      <c r="FK1" s="188"/>
      <c r="FL1" s="188"/>
      <c r="FM1" s="188"/>
      <c r="FN1" s="188"/>
      <c r="FO1" s="188"/>
      <c r="FP1" s="188"/>
      <c r="FQ1" s="188"/>
      <c r="FR1" s="188"/>
      <c r="FS1" s="188"/>
      <c r="FT1" s="188"/>
      <c r="FU1" s="188"/>
      <c r="FV1" s="188"/>
      <c r="FW1" s="188"/>
      <c r="FX1" s="188"/>
      <c r="FY1" s="188"/>
      <c r="FZ1" s="188"/>
      <c r="GA1" s="188"/>
      <c r="GB1" s="188"/>
      <c r="GC1" s="188"/>
      <c r="GD1" s="188"/>
      <c r="GE1" s="188"/>
      <c r="GF1" s="188"/>
      <c r="GG1" s="188"/>
      <c r="GH1" s="188"/>
      <c r="GI1" s="188"/>
      <c r="GJ1" s="188"/>
      <c r="GK1" s="188"/>
      <c r="GL1" s="188"/>
      <c r="GM1" s="188"/>
      <c r="GN1" s="188"/>
      <c r="GO1" s="188"/>
      <c r="GP1" s="188"/>
      <c r="GQ1" s="188"/>
      <c r="GR1" s="188"/>
      <c r="GS1" s="188"/>
      <c r="GT1" s="188"/>
      <c r="GU1" s="188"/>
      <c r="GV1" s="188"/>
      <c r="GW1" s="188"/>
      <c r="GX1" s="188"/>
      <c r="GY1" s="188"/>
      <c r="GZ1" s="188"/>
      <c r="HA1" s="188"/>
      <c r="HB1" s="188"/>
      <c r="HC1" s="188"/>
      <c r="HD1" s="188"/>
      <c r="HE1" s="188"/>
      <c r="HF1" s="188"/>
      <c r="HG1" s="188"/>
      <c r="HH1" s="188"/>
      <c r="HI1" s="188"/>
      <c r="HJ1" s="188"/>
      <c r="HK1" s="188"/>
      <c r="HL1" s="188"/>
      <c r="HM1" s="188"/>
      <c r="HN1" s="188"/>
      <c r="HO1" s="188"/>
      <c r="HP1" s="188"/>
      <c r="HQ1" s="188"/>
      <c r="HR1" s="188"/>
      <c r="HS1" s="188"/>
      <c r="HT1" s="188"/>
      <c r="HU1" s="188"/>
      <c r="HV1" s="188"/>
      <c r="HW1" s="188"/>
      <c r="HX1" s="188"/>
      <c r="HY1" s="188"/>
      <c r="HZ1" s="188"/>
      <c r="IA1" s="188"/>
      <c r="IB1" s="188"/>
      <c r="IC1" s="188"/>
      <c r="ID1" s="188"/>
      <c r="IE1" s="188"/>
      <c r="IF1" s="188"/>
      <c r="IG1" s="188"/>
      <c r="IH1" s="188"/>
      <c r="II1" s="188"/>
      <c r="IJ1" s="188"/>
      <c r="IK1" s="188"/>
      <c r="IL1" s="188"/>
      <c r="IM1" s="188"/>
      <c r="IN1" s="188"/>
      <c r="IO1" s="188"/>
      <c r="IP1" s="188"/>
      <c r="IQ1" s="188"/>
      <c r="IR1" s="188"/>
      <c r="IS1" s="188"/>
      <c r="IT1" s="188"/>
      <c r="IU1" s="188"/>
      <c r="IV1" s="188"/>
      <c r="IW1" s="188"/>
      <c r="IX1" s="188"/>
      <c r="IY1" s="188"/>
      <c r="IZ1" s="188"/>
      <c r="JA1" s="188"/>
      <c r="JB1" s="188"/>
      <c r="JC1" s="188"/>
      <c r="JD1" s="188"/>
      <c r="JE1" s="188"/>
      <c r="JF1" s="188"/>
    </row>
    <row r="2" s="176" customFormat="1" ht="208.5" customHeight="1" spans="1:34">
      <c r="A2" s="104">
        <v>1</v>
      </c>
      <c r="B2" s="104" t="s">
        <v>34</v>
      </c>
      <c r="C2" s="104" t="s">
        <v>35</v>
      </c>
      <c r="D2" s="104">
        <v>20251145019</v>
      </c>
      <c r="E2" s="104" t="s">
        <v>36</v>
      </c>
      <c r="F2" s="104" t="s">
        <v>37</v>
      </c>
      <c r="G2" s="104" t="s">
        <v>38</v>
      </c>
      <c r="H2" s="104" t="s">
        <v>39</v>
      </c>
      <c r="I2" s="104" t="s">
        <v>40</v>
      </c>
      <c r="J2" s="118">
        <f>5+2+1+3</f>
        <v>11</v>
      </c>
      <c r="K2" s="104" t="s">
        <v>41</v>
      </c>
      <c r="L2" s="104">
        <v>26.787</v>
      </c>
      <c r="M2" s="104">
        <v>26.787</v>
      </c>
      <c r="N2" s="104" t="s">
        <v>42</v>
      </c>
      <c r="O2" s="104" t="s">
        <v>43</v>
      </c>
      <c r="P2" s="104">
        <v>50</v>
      </c>
      <c r="Q2" s="104" t="s">
        <v>44</v>
      </c>
      <c r="R2" s="104"/>
      <c r="S2" s="104"/>
      <c r="T2" s="104" t="s">
        <v>44</v>
      </c>
      <c r="U2" s="104"/>
      <c r="V2" s="104"/>
      <c r="W2" s="104" t="s">
        <v>45</v>
      </c>
      <c r="X2" s="104">
        <v>87.787</v>
      </c>
      <c r="Y2" s="118">
        <f>J2+M2+P2</f>
        <v>87.787</v>
      </c>
      <c r="Z2" s="104" t="s">
        <v>44</v>
      </c>
      <c r="AA2" s="104"/>
      <c r="AB2" s="104"/>
      <c r="AC2" s="104" t="s">
        <v>46</v>
      </c>
      <c r="AD2" s="104" t="s">
        <v>47</v>
      </c>
      <c r="AE2" s="118">
        <v>87.787</v>
      </c>
      <c r="AF2" s="118">
        <v>87.787</v>
      </c>
      <c r="AG2" s="104"/>
      <c r="AH2" s="104" t="s">
        <v>48</v>
      </c>
    </row>
    <row r="3" s="176" customFormat="1" ht="115.2" spans="1:34">
      <c r="A3" s="181">
        <v>2</v>
      </c>
      <c r="B3" s="181" t="s">
        <v>34</v>
      </c>
      <c r="C3" s="181" t="s">
        <v>35</v>
      </c>
      <c r="D3" s="181">
        <v>20251145003</v>
      </c>
      <c r="E3" s="181" t="s">
        <v>49</v>
      </c>
      <c r="F3" s="181" t="s">
        <v>37</v>
      </c>
      <c r="G3" s="181" t="s">
        <v>38</v>
      </c>
      <c r="H3" s="181" t="s">
        <v>50</v>
      </c>
      <c r="I3" s="181">
        <v>5</v>
      </c>
      <c r="J3" s="181">
        <f>2+2+1</f>
        <v>5</v>
      </c>
      <c r="K3" s="181" t="s">
        <v>51</v>
      </c>
      <c r="L3" s="181">
        <v>27.261</v>
      </c>
      <c r="M3" s="181">
        <f>90.87*0.3</f>
        <v>27.261</v>
      </c>
      <c r="N3" s="181" t="s">
        <v>52</v>
      </c>
      <c r="O3" s="181">
        <v>50</v>
      </c>
      <c r="P3" s="181">
        <v>50</v>
      </c>
      <c r="Q3" s="181">
        <v>0</v>
      </c>
      <c r="R3" s="181"/>
      <c r="S3" s="181"/>
      <c r="T3" s="181"/>
      <c r="U3" s="181"/>
      <c r="V3" s="181"/>
      <c r="W3" s="181" t="s">
        <v>53</v>
      </c>
      <c r="X3" s="181">
        <v>82.261</v>
      </c>
      <c r="Y3" s="181">
        <f>5+27.261+50</f>
        <v>82.261</v>
      </c>
      <c r="Z3" s="181" t="s">
        <v>54</v>
      </c>
      <c r="AA3" s="181"/>
      <c r="AB3" s="181"/>
      <c r="AC3" s="181" t="s">
        <v>55</v>
      </c>
      <c r="AD3" s="181" t="s">
        <v>47</v>
      </c>
      <c r="AE3" s="181">
        <v>82.261</v>
      </c>
      <c r="AF3" s="181">
        <v>82.261</v>
      </c>
      <c r="AG3" s="181"/>
      <c r="AH3" s="181" t="s">
        <v>48</v>
      </c>
    </row>
    <row r="4" s="176" customFormat="1" ht="86.4" spans="1:34">
      <c r="A4" s="104">
        <v>3</v>
      </c>
      <c r="B4" s="104" t="s">
        <v>34</v>
      </c>
      <c r="C4" s="104" t="s">
        <v>35</v>
      </c>
      <c r="D4" s="104">
        <v>20251145013</v>
      </c>
      <c r="E4" s="104" t="s">
        <v>56</v>
      </c>
      <c r="F4" s="104" t="s">
        <v>57</v>
      </c>
      <c r="G4" s="104" t="s">
        <v>38</v>
      </c>
      <c r="H4" s="104" t="s">
        <v>58</v>
      </c>
      <c r="I4" s="104" t="s">
        <v>59</v>
      </c>
      <c r="J4" s="104">
        <v>3</v>
      </c>
      <c r="K4" s="104" t="s">
        <v>60</v>
      </c>
      <c r="L4" s="104" t="s">
        <v>61</v>
      </c>
      <c r="M4" s="104">
        <v>26.733</v>
      </c>
      <c r="N4" s="104" t="s">
        <v>62</v>
      </c>
      <c r="O4" s="104" t="s">
        <v>63</v>
      </c>
      <c r="P4" s="104">
        <v>50</v>
      </c>
      <c r="Q4" s="104" t="s">
        <v>44</v>
      </c>
      <c r="R4" s="104"/>
      <c r="S4" s="104"/>
      <c r="T4" s="104"/>
      <c r="U4" s="104"/>
      <c r="V4" s="104"/>
      <c r="W4" s="104" t="s">
        <v>64</v>
      </c>
      <c r="X4" s="104">
        <v>79.733</v>
      </c>
      <c r="Y4" s="104">
        <f>J4+M4+P4</f>
        <v>79.733</v>
      </c>
      <c r="Z4" s="104"/>
      <c r="AA4" s="104"/>
      <c r="AB4" s="104"/>
      <c r="AC4" s="104" t="s">
        <v>65</v>
      </c>
      <c r="AD4" s="104" t="s">
        <v>47</v>
      </c>
      <c r="AE4" s="104">
        <v>79.733</v>
      </c>
      <c r="AF4" s="104">
        <v>79.733</v>
      </c>
      <c r="AG4" s="104"/>
      <c r="AH4" s="104" t="s">
        <v>48</v>
      </c>
    </row>
    <row r="5" s="176" customFormat="1" ht="172.8" spans="1:34">
      <c r="A5" s="104">
        <v>4</v>
      </c>
      <c r="B5" s="104" t="s">
        <v>34</v>
      </c>
      <c r="C5" s="104" t="s">
        <v>35</v>
      </c>
      <c r="D5" s="104">
        <v>20251145021</v>
      </c>
      <c r="E5" s="104" t="s">
        <v>66</v>
      </c>
      <c r="F5" s="104" t="s">
        <v>37</v>
      </c>
      <c r="G5" s="104" t="s">
        <v>38</v>
      </c>
      <c r="H5" s="104" t="s">
        <v>67</v>
      </c>
      <c r="I5" s="104" t="s">
        <v>68</v>
      </c>
      <c r="J5" s="104">
        <v>2</v>
      </c>
      <c r="K5" s="104" t="s">
        <v>69</v>
      </c>
      <c r="L5" s="104">
        <v>26.469</v>
      </c>
      <c r="M5" s="104">
        <v>26.469</v>
      </c>
      <c r="N5" s="104" t="s">
        <v>70</v>
      </c>
      <c r="O5" s="104" t="s">
        <v>71</v>
      </c>
      <c r="P5" s="104">
        <v>50</v>
      </c>
      <c r="Q5" s="104"/>
      <c r="R5" s="104"/>
      <c r="S5" s="104"/>
      <c r="T5" s="104">
        <v>0</v>
      </c>
      <c r="U5" s="104"/>
      <c r="V5" s="104"/>
      <c r="W5" s="104" t="s">
        <v>72</v>
      </c>
      <c r="X5" s="104">
        <v>78.469</v>
      </c>
      <c r="Y5" s="104">
        <f>J5+M5+P5</f>
        <v>78.469</v>
      </c>
      <c r="Z5" s="104"/>
      <c r="AA5" s="104"/>
      <c r="AB5" s="104"/>
      <c r="AC5" s="104" t="s">
        <v>73</v>
      </c>
      <c r="AD5" s="104" t="s">
        <v>47</v>
      </c>
      <c r="AE5" s="104">
        <v>78.469</v>
      </c>
      <c r="AF5" s="104">
        <v>78.469</v>
      </c>
      <c r="AG5" s="104"/>
      <c r="AH5" s="104" t="s">
        <v>48</v>
      </c>
    </row>
    <row r="6" s="176" customFormat="1" ht="139" customHeight="1" spans="1:34">
      <c r="A6" s="104">
        <v>5</v>
      </c>
      <c r="B6" s="104" t="s">
        <v>34</v>
      </c>
      <c r="C6" s="104" t="s">
        <v>35</v>
      </c>
      <c r="D6" s="104">
        <v>20251145004</v>
      </c>
      <c r="E6" s="104" t="s">
        <v>74</v>
      </c>
      <c r="F6" s="104" t="s">
        <v>37</v>
      </c>
      <c r="G6" s="104" t="s">
        <v>38</v>
      </c>
      <c r="H6" s="104" t="s">
        <v>75</v>
      </c>
      <c r="I6" s="104" t="s">
        <v>76</v>
      </c>
      <c r="J6" s="104">
        <f>2+2+1+3</f>
        <v>8</v>
      </c>
      <c r="K6" s="104" t="s">
        <v>77</v>
      </c>
      <c r="L6" s="104">
        <v>24.171</v>
      </c>
      <c r="M6" s="104">
        <v>24.171</v>
      </c>
      <c r="N6" s="104" t="s">
        <v>78</v>
      </c>
      <c r="O6" s="104" t="s">
        <v>79</v>
      </c>
      <c r="P6" s="104">
        <f>24+18</f>
        <v>42</v>
      </c>
      <c r="Q6" s="104">
        <v>0</v>
      </c>
      <c r="R6" s="104"/>
      <c r="S6" s="104"/>
      <c r="T6" s="104" t="s">
        <v>80</v>
      </c>
      <c r="U6" s="104" t="s">
        <v>81</v>
      </c>
      <c r="V6" s="104">
        <v>4</v>
      </c>
      <c r="W6" s="104" t="s">
        <v>82</v>
      </c>
      <c r="X6" s="104">
        <v>78.171</v>
      </c>
      <c r="Y6" s="104">
        <f>8+M6+42+4</f>
        <v>78.171</v>
      </c>
      <c r="Z6" s="104"/>
      <c r="AA6" s="104"/>
      <c r="AB6" s="104"/>
      <c r="AC6" s="104" t="s">
        <v>83</v>
      </c>
      <c r="AD6" s="104" t="s">
        <v>47</v>
      </c>
      <c r="AE6" s="104">
        <v>78.171</v>
      </c>
      <c r="AF6" s="104">
        <v>78.171</v>
      </c>
      <c r="AG6" s="104"/>
      <c r="AH6" s="104" t="s">
        <v>48</v>
      </c>
    </row>
    <row r="7" s="176" customFormat="1" ht="172.8" spans="1:34">
      <c r="A7" s="104">
        <v>6</v>
      </c>
      <c r="B7" s="104" t="s">
        <v>34</v>
      </c>
      <c r="C7" s="104" t="s">
        <v>35</v>
      </c>
      <c r="D7" s="104">
        <v>20251145012</v>
      </c>
      <c r="E7" s="104" t="s">
        <v>84</v>
      </c>
      <c r="F7" s="104" t="s">
        <v>37</v>
      </c>
      <c r="G7" s="104" t="s">
        <v>38</v>
      </c>
      <c r="H7" s="104" t="s">
        <v>85</v>
      </c>
      <c r="I7" s="104" t="s">
        <v>86</v>
      </c>
      <c r="J7" s="104">
        <v>0</v>
      </c>
      <c r="K7" s="104" t="s">
        <v>87</v>
      </c>
      <c r="L7" s="104" t="s">
        <v>87</v>
      </c>
      <c r="M7" s="104">
        <v>26.976</v>
      </c>
      <c r="N7" s="104" t="s">
        <v>88</v>
      </c>
      <c r="O7" s="104" t="s">
        <v>89</v>
      </c>
      <c r="P7" s="104">
        <v>50</v>
      </c>
      <c r="Q7" s="104" t="s">
        <v>44</v>
      </c>
      <c r="R7" s="104"/>
      <c r="S7" s="104"/>
      <c r="T7" s="104" t="s">
        <v>44</v>
      </c>
      <c r="U7" s="104"/>
      <c r="V7" s="104"/>
      <c r="W7" s="104" t="s">
        <v>90</v>
      </c>
      <c r="X7" s="104">
        <v>76.976</v>
      </c>
      <c r="Y7" s="104">
        <f>J7+M7+P7</f>
        <v>76.976</v>
      </c>
      <c r="Z7" s="104"/>
      <c r="AA7" s="104"/>
      <c r="AB7" s="104"/>
      <c r="AC7" s="104" t="s">
        <v>91</v>
      </c>
      <c r="AD7" s="104" t="s">
        <v>47</v>
      </c>
      <c r="AE7" s="104">
        <v>76.976</v>
      </c>
      <c r="AF7" s="104">
        <v>76.976</v>
      </c>
      <c r="AG7" s="104"/>
      <c r="AH7" s="104" t="s">
        <v>48</v>
      </c>
    </row>
    <row r="8" s="177" customFormat="1" ht="144" spans="1:34">
      <c r="A8" s="108">
        <v>7</v>
      </c>
      <c r="B8" s="108" t="s">
        <v>34</v>
      </c>
      <c r="C8" s="108" t="s">
        <v>35</v>
      </c>
      <c r="D8" s="108">
        <v>20251145010</v>
      </c>
      <c r="E8" s="108" t="s">
        <v>92</v>
      </c>
      <c r="F8" s="108" t="s">
        <v>57</v>
      </c>
      <c r="G8" s="108" t="s">
        <v>38</v>
      </c>
      <c r="H8" s="108" t="s">
        <v>93</v>
      </c>
      <c r="I8" s="108" t="s">
        <v>94</v>
      </c>
      <c r="J8" s="108">
        <f>2+1</f>
        <v>3</v>
      </c>
      <c r="K8" s="108" t="s">
        <v>95</v>
      </c>
      <c r="L8" s="108" t="s">
        <v>95</v>
      </c>
      <c r="M8" s="108">
        <v>26.583</v>
      </c>
      <c r="N8" s="108" t="s">
        <v>96</v>
      </c>
      <c r="O8" s="108" t="s">
        <v>79</v>
      </c>
      <c r="P8" s="108">
        <f>24+18</f>
        <v>42</v>
      </c>
      <c r="Q8" s="108"/>
      <c r="R8" s="108" t="s">
        <v>97</v>
      </c>
      <c r="S8" s="108" t="s">
        <v>98</v>
      </c>
      <c r="T8" s="108" t="s">
        <v>99</v>
      </c>
      <c r="U8" s="108" t="s">
        <v>81</v>
      </c>
      <c r="V8" s="108">
        <v>4</v>
      </c>
      <c r="W8" s="108" t="s">
        <v>100</v>
      </c>
      <c r="X8" s="108">
        <v>75.583</v>
      </c>
      <c r="Y8" s="108">
        <f>J8+M8+P8+V8</f>
        <v>75.583</v>
      </c>
      <c r="Z8" s="108"/>
      <c r="AA8" s="108"/>
      <c r="AB8" s="108"/>
      <c r="AC8" s="108" t="s">
        <v>101</v>
      </c>
      <c r="AD8" s="108" t="s">
        <v>47</v>
      </c>
      <c r="AE8" s="108">
        <v>75.583</v>
      </c>
      <c r="AF8" s="108">
        <v>75.583</v>
      </c>
      <c r="AG8" s="108"/>
      <c r="AH8" s="108" t="s">
        <v>48</v>
      </c>
    </row>
    <row r="9" s="177" customFormat="1" ht="100.8" spans="1:34">
      <c r="A9" s="108">
        <v>8</v>
      </c>
      <c r="B9" s="108" t="s">
        <v>34</v>
      </c>
      <c r="C9" s="108" t="s">
        <v>35</v>
      </c>
      <c r="D9" s="108">
        <v>20251145016</v>
      </c>
      <c r="E9" s="108" t="s">
        <v>102</v>
      </c>
      <c r="F9" s="108" t="s">
        <v>37</v>
      </c>
      <c r="G9" s="108" t="s">
        <v>38</v>
      </c>
      <c r="H9" s="108" t="s">
        <v>103</v>
      </c>
      <c r="I9" s="108" t="s">
        <v>103</v>
      </c>
      <c r="J9" s="108">
        <f>5+2+2+1</f>
        <v>10</v>
      </c>
      <c r="K9" s="108" t="s">
        <v>104</v>
      </c>
      <c r="L9" s="108">
        <v>25.668</v>
      </c>
      <c r="M9" s="108">
        <v>25.668</v>
      </c>
      <c r="N9" s="108" t="s">
        <v>105</v>
      </c>
      <c r="O9" s="108" t="s">
        <v>106</v>
      </c>
      <c r="P9" s="108">
        <f>24</f>
        <v>24</v>
      </c>
      <c r="Q9" s="108">
        <v>0</v>
      </c>
      <c r="R9" s="108">
        <v>0</v>
      </c>
      <c r="S9" s="108"/>
      <c r="T9" s="108" t="s">
        <v>107</v>
      </c>
      <c r="U9" s="108">
        <v>8</v>
      </c>
      <c r="V9" s="108">
        <v>8</v>
      </c>
      <c r="W9" s="108" t="s">
        <v>108</v>
      </c>
      <c r="X9" s="108">
        <v>76.668</v>
      </c>
      <c r="Y9" s="108">
        <f>J9+M9+P9+V9</f>
        <v>67.668</v>
      </c>
      <c r="Z9" s="108"/>
      <c r="AA9" s="108"/>
      <c r="AB9" s="108"/>
      <c r="AC9" s="108" t="s">
        <v>46</v>
      </c>
      <c r="AD9" s="108" t="s">
        <v>47</v>
      </c>
      <c r="AE9" s="108">
        <v>67.668</v>
      </c>
      <c r="AF9" s="108">
        <v>67.668</v>
      </c>
      <c r="AG9" s="108"/>
      <c r="AH9" s="108" t="s">
        <v>48</v>
      </c>
    </row>
    <row r="10" s="177" customFormat="1" ht="187.2" spans="1:34">
      <c r="A10" s="108">
        <v>9</v>
      </c>
      <c r="B10" s="108" t="s">
        <v>34</v>
      </c>
      <c r="C10" s="108" t="s">
        <v>35</v>
      </c>
      <c r="D10" s="108">
        <v>20251145001</v>
      </c>
      <c r="E10" s="108" t="s">
        <v>109</v>
      </c>
      <c r="F10" s="108" t="s">
        <v>57</v>
      </c>
      <c r="G10" s="108" t="s">
        <v>38</v>
      </c>
      <c r="H10" s="108" t="s">
        <v>110</v>
      </c>
      <c r="I10" s="108" t="s">
        <v>111</v>
      </c>
      <c r="J10" s="108">
        <v>4</v>
      </c>
      <c r="K10" s="108" t="s">
        <v>112</v>
      </c>
      <c r="L10" s="108">
        <v>26.877</v>
      </c>
      <c r="M10" s="108">
        <f>89.59*0.3</f>
        <v>26.877</v>
      </c>
      <c r="N10" s="184" t="s">
        <v>113</v>
      </c>
      <c r="O10" s="108" t="s">
        <v>114</v>
      </c>
      <c r="P10" s="108" t="s">
        <v>115</v>
      </c>
      <c r="Q10" s="108">
        <v>0</v>
      </c>
      <c r="R10" s="108"/>
      <c r="S10" s="108"/>
      <c r="T10" s="108"/>
      <c r="U10" s="108"/>
      <c r="V10" s="108"/>
      <c r="W10" s="108" t="s">
        <v>116</v>
      </c>
      <c r="X10" s="108">
        <v>80.877</v>
      </c>
      <c r="Y10" s="108">
        <f>4+26.877+35</f>
        <v>65.877</v>
      </c>
      <c r="Z10" s="108"/>
      <c r="AA10" s="108"/>
      <c r="AB10" s="108"/>
      <c r="AC10" s="108" t="s">
        <v>117</v>
      </c>
      <c r="AD10" s="108" t="s">
        <v>47</v>
      </c>
      <c r="AE10" s="108">
        <v>65.877</v>
      </c>
      <c r="AF10" s="108">
        <v>65.877</v>
      </c>
      <c r="AG10" s="108" t="s">
        <v>118</v>
      </c>
      <c r="AH10" s="108" t="s">
        <v>48</v>
      </c>
    </row>
    <row r="11" s="177" customFormat="1" ht="129.6" spans="1:34">
      <c r="A11" s="108">
        <v>10</v>
      </c>
      <c r="B11" s="108" t="s">
        <v>34</v>
      </c>
      <c r="C11" s="108" t="s">
        <v>35</v>
      </c>
      <c r="D11" s="108">
        <v>20251145022</v>
      </c>
      <c r="E11" s="108" t="s">
        <v>119</v>
      </c>
      <c r="F11" s="108" t="s">
        <v>37</v>
      </c>
      <c r="G11" s="108" t="s">
        <v>38</v>
      </c>
      <c r="H11" s="108" t="s">
        <v>120</v>
      </c>
      <c r="I11" s="108" t="s">
        <v>81</v>
      </c>
      <c r="J11" s="108">
        <v>4</v>
      </c>
      <c r="K11" s="108" t="s">
        <v>121</v>
      </c>
      <c r="L11" s="108">
        <v>24.9</v>
      </c>
      <c r="M11" s="108">
        <v>24.9</v>
      </c>
      <c r="N11" s="108" t="s">
        <v>122</v>
      </c>
      <c r="O11" s="108" t="s">
        <v>123</v>
      </c>
      <c r="P11" s="108">
        <v>30</v>
      </c>
      <c r="Q11" s="108"/>
      <c r="R11" s="108"/>
      <c r="S11" s="108"/>
      <c r="T11" s="108" t="s">
        <v>124</v>
      </c>
      <c r="U11" s="108" t="s">
        <v>125</v>
      </c>
      <c r="V11" s="108">
        <v>6</v>
      </c>
      <c r="W11" s="108" t="s">
        <v>126</v>
      </c>
      <c r="X11" s="108">
        <v>64.9</v>
      </c>
      <c r="Y11" s="108">
        <f>J11+M11+P11+V11</f>
        <v>64.9</v>
      </c>
      <c r="Z11" s="108"/>
      <c r="AA11" s="108"/>
      <c r="AB11" s="108"/>
      <c r="AC11" s="108" t="s">
        <v>83</v>
      </c>
      <c r="AD11" s="108" t="s">
        <v>47</v>
      </c>
      <c r="AE11" s="108">
        <v>64.9</v>
      </c>
      <c r="AF11" s="108">
        <v>64.9</v>
      </c>
      <c r="AG11" s="108"/>
      <c r="AH11" s="108" t="s">
        <v>48</v>
      </c>
    </row>
    <row r="12" s="177" customFormat="1" ht="172.8" spans="1:34">
      <c r="A12" s="108">
        <v>11</v>
      </c>
      <c r="B12" s="108" t="s">
        <v>34</v>
      </c>
      <c r="C12" s="108" t="s">
        <v>35</v>
      </c>
      <c r="D12" s="108">
        <v>20251145018</v>
      </c>
      <c r="E12" s="108" t="s">
        <v>127</v>
      </c>
      <c r="F12" s="108" t="s">
        <v>37</v>
      </c>
      <c r="G12" s="108" t="s">
        <v>38</v>
      </c>
      <c r="H12" s="108" t="s">
        <v>128</v>
      </c>
      <c r="I12" s="108" t="s">
        <v>129</v>
      </c>
      <c r="J12" s="108">
        <f>5+1+1</f>
        <v>7</v>
      </c>
      <c r="K12" s="108" t="s">
        <v>130</v>
      </c>
      <c r="L12" s="108">
        <v>26.07</v>
      </c>
      <c r="M12" s="108">
        <v>26.07</v>
      </c>
      <c r="N12" s="108" t="s">
        <v>131</v>
      </c>
      <c r="O12" s="108" t="s">
        <v>132</v>
      </c>
      <c r="P12" s="108">
        <f>7+24</f>
        <v>31</v>
      </c>
      <c r="Q12" s="108" t="s">
        <v>133</v>
      </c>
      <c r="R12" s="108" t="s">
        <v>134</v>
      </c>
      <c r="S12" s="108" t="s">
        <v>135</v>
      </c>
      <c r="T12" s="108"/>
      <c r="U12" s="108"/>
      <c r="V12" s="108"/>
      <c r="W12" s="108" t="s">
        <v>136</v>
      </c>
      <c r="X12" s="108">
        <v>66.07</v>
      </c>
      <c r="Y12" s="108">
        <f>J12+M12+P12</f>
        <v>64.07</v>
      </c>
      <c r="Z12" s="108"/>
      <c r="AA12" s="108"/>
      <c r="AB12" s="108"/>
      <c r="AC12" s="108" t="s">
        <v>137</v>
      </c>
      <c r="AD12" s="108" t="s">
        <v>47</v>
      </c>
      <c r="AE12" s="108">
        <v>64.07</v>
      </c>
      <c r="AF12" s="108">
        <v>64.07</v>
      </c>
      <c r="AG12" s="108" t="s">
        <v>138</v>
      </c>
      <c r="AH12" s="108" t="s">
        <v>48</v>
      </c>
    </row>
    <row r="13" s="177" customFormat="1" ht="172.8" spans="1:34">
      <c r="A13" s="108">
        <v>12</v>
      </c>
      <c r="B13" s="108" t="s">
        <v>34</v>
      </c>
      <c r="C13" s="108" t="s">
        <v>35</v>
      </c>
      <c r="D13" s="108">
        <v>20251145005</v>
      </c>
      <c r="E13" s="108" t="s">
        <v>139</v>
      </c>
      <c r="F13" s="108" t="s">
        <v>57</v>
      </c>
      <c r="G13" s="108" t="s">
        <v>38</v>
      </c>
      <c r="H13" s="108">
        <v>0</v>
      </c>
      <c r="I13" s="108"/>
      <c r="J13" s="108">
        <v>0</v>
      </c>
      <c r="K13" s="108" t="s">
        <v>140</v>
      </c>
      <c r="L13" s="108" t="s">
        <v>140</v>
      </c>
      <c r="M13" s="108">
        <v>26.061</v>
      </c>
      <c r="N13" s="108" t="s">
        <v>141</v>
      </c>
      <c r="O13" s="108" t="s">
        <v>43</v>
      </c>
      <c r="P13" s="108" t="s">
        <v>142</v>
      </c>
      <c r="Q13" s="108">
        <v>0</v>
      </c>
      <c r="R13" s="108"/>
      <c r="S13" s="108">
        <v>0</v>
      </c>
      <c r="T13" s="108" t="s">
        <v>143</v>
      </c>
      <c r="U13" s="108" t="s">
        <v>144</v>
      </c>
      <c r="V13" s="108" t="s">
        <v>145</v>
      </c>
      <c r="W13" s="108" t="s">
        <v>146</v>
      </c>
      <c r="X13" s="108">
        <v>76.061</v>
      </c>
      <c r="Y13" s="108">
        <f>J13+M13+30+6</f>
        <v>62.061</v>
      </c>
      <c r="Z13" s="108"/>
      <c r="AA13" s="108"/>
      <c r="AB13" s="108"/>
      <c r="AC13" s="108" t="s">
        <v>147</v>
      </c>
      <c r="AD13" s="108" t="s">
        <v>47</v>
      </c>
      <c r="AE13" s="108">
        <v>62.061</v>
      </c>
      <c r="AF13" s="108">
        <v>62.061</v>
      </c>
      <c r="AG13" s="108" t="s">
        <v>148</v>
      </c>
      <c r="AH13" s="108" t="s">
        <v>48</v>
      </c>
    </row>
    <row r="14" s="177" customFormat="1" ht="129.6" spans="1:34">
      <c r="A14" s="108">
        <v>13</v>
      </c>
      <c r="B14" s="108" t="s">
        <v>34</v>
      </c>
      <c r="C14" s="108" t="s">
        <v>35</v>
      </c>
      <c r="D14" s="108">
        <v>20251145017</v>
      </c>
      <c r="E14" s="108" t="s">
        <v>149</v>
      </c>
      <c r="F14" s="108" t="s">
        <v>37</v>
      </c>
      <c r="G14" s="108" t="s">
        <v>38</v>
      </c>
      <c r="H14" s="108" t="s">
        <v>150</v>
      </c>
      <c r="I14" s="108" t="s">
        <v>151</v>
      </c>
      <c r="J14" s="108">
        <v>3</v>
      </c>
      <c r="K14" s="108" t="s">
        <v>152</v>
      </c>
      <c r="L14" s="108">
        <v>26.36</v>
      </c>
      <c r="M14" s="108">
        <v>26.36</v>
      </c>
      <c r="N14" s="108" t="s">
        <v>153</v>
      </c>
      <c r="O14" s="108" t="s">
        <v>154</v>
      </c>
      <c r="P14" s="108">
        <f>7+24</f>
        <v>31</v>
      </c>
      <c r="Q14" s="108"/>
      <c r="R14" s="108"/>
      <c r="S14" s="108"/>
      <c r="T14" s="108"/>
      <c r="U14" s="108"/>
      <c r="V14" s="108"/>
      <c r="W14" s="108" t="s">
        <v>155</v>
      </c>
      <c r="X14" s="108">
        <v>60.36</v>
      </c>
      <c r="Y14" s="108">
        <f>J14+M14+P14</f>
        <v>60.36</v>
      </c>
      <c r="Z14" s="108"/>
      <c r="AA14" s="108"/>
      <c r="AB14" s="108"/>
      <c r="AC14" s="108" t="s">
        <v>156</v>
      </c>
      <c r="AD14" s="108" t="s">
        <v>47</v>
      </c>
      <c r="AE14" s="108">
        <v>60.36</v>
      </c>
      <c r="AF14" s="108">
        <v>60.36</v>
      </c>
      <c r="AG14" s="108"/>
      <c r="AH14" s="108" t="s">
        <v>48</v>
      </c>
    </row>
    <row r="15" s="178" customFormat="1" ht="244.8" spans="1:34">
      <c r="A15" s="16">
        <v>14</v>
      </c>
      <c r="B15" s="16" t="s">
        <v>34</v>
      </c>
      <c r="C15" s="16" t="s">
        <v>35</v>
      </c>
      <c r="D15" s="16">
        <v>20251145006</v>
      </c>
      <c r="E15" s="16" t="s">
        <v>157</v>
      </c>
      <c r="F15" s="16" t="s">
        <v>57</v>
      </c>
      <c r="G15" s="16" t="s">
        <v>38</v>
      </c>
      <c r="H15" s="16" t="s">
        <v>158</v>
      </c>
      <c r="I15" s="16">
        <v>2</v>
      </c>
      <c r="J15" s="16">
        <v>2</v>
      </c>
      <c r="K15" s="16" t="s">
        <v>159</v>
      </c>
      <c r="L15" s="16" t="s">
        <v>159</v>
      </c>
      <c r="M15" s="16">
        <v>25.836</v>
      </c>
      <c r="N15" s="16" t="s">
        <v>160</v>
      </c>
      <c r="O15" s="16" t="s">
        <v>161</v>
      </c>
      <c r="P15" s="16" t="s">
        <v>162</v>
      </c>
      <c r="Q15" s="16">
        <v>0</v>
      </c>
      <c r="R15" s="16"/>
      <c r="S15" s="16"/>
      <c r="T15" s="16">
        <v>0</v>
      </c>
      <c r="U15" s="16"/>
      <c r="V15" s="16"/>
      <c r="W15" s="16" t="s">
        <v>163</v>
      </c>
      <c r="X15" s="16">
        <v>73.836</v>
      </c>
      <c r="Y15" s="16">
        <f>2+M15+30</f>
        <v>57.836</v>
      </c>
      <c r="Z15" s="16"/>
      <c r="AA15" s="16"/>
      <c r="AB15" s="16"/>
      <c r="AC15" s="16" t="s">
        <v>164</v>
      </c>
      <c r="AD15" s="16" t="s">
        <v>47</v>
      </c>
      <c r="AE15" s="16">
        <v>57.836</v>
      </c>
      <c r="AF15" s="16">
        <v>57.836</v>
      </c>
      <c r="AG15" s="16" t="s">
        <v>165</v>
      </c>
      <c r="AH15" s="16" t="s">
        <v>48</v>
      </c>
    </row>
    <row r="16" s="178" customFormat="1" ht="409.5" spans="1:34">
      <c r="A16" s="16">
        <v>15</v>
      </c>
      <c r="B16" s="16" t="s">
        <v>34</v>
      </c>
      <c r="C16" s="16" t="s">
        <v>35</v>
      </c>
      <c r="D16" s="16">
        <v>20251145023</v>
      </c>
      <c r="E16" s="16" t="s">
        <v>166</v>
      </c>
      <c r="F16" s="16" t="s">
        <v>57</v>
      </c>
      <c r="G16" s="16" t="s">
        <v>38</v>
      </c>
      <c r="H16" s="16" t="s">
        <v>167</v>
      </c>
      <c r="I16" s="16" t="s">
        <v>168</v>
      </c>
      <c r="J16" s="16">
        <f>3+1+1+5</f>
        <v>10</v>
      </c>
      <c r="K16" s="16" t="s">
        <v>169</v>
      </c>
      <c r="L16" s="16">
        <v>26.466</v>
      </c>
      <c r="M16" s="16">
        <v>26.466</v>
      </c>
      <c r="N16" s="16" t="s">
        <v>170</v>
      </c>
      <c r="O16" s="16" t="s">
        <v>171</v>
      </c>
      <c r="P16" s="16">
        <v>5</v>
      </c>
      <c r="Q16" s="16" t="s">
        <v>172</v>
      </c>
      <c r="R16" s="16" t="s">
        <v>168</v>
      </c>
      <c r="S16" s="16" t="s">
        <v>173</v>
      </c>
      <c r="T16" s="16" t="s">
        <v>174</v>
      </c>
      <c r="U16" s="16" t="s">
        <v>76</v>
      </c>
      <c r="V16" s="16" t="s">
        <v>175</v>
      </c>
      <c r="W16" s="16">
        <v>61.466</v>
      </c>
      <c r="X16" s="16">
        <v>59.466</v>
      </c>
      <c r="Y16" s="16">
        <f>J16+M16+P16+7+8</f>
        <v>56.466</v>
      </c>
      <c r="Z16" s="16"/>
      <c r="AA16" s="16"/>
      <c r="AB16" s="16"/>
      <c r="AC16" s="16" t="s">
        <v>176</v>
      </c>
      <c r="AD16" s="16" t="s">
        <v>47</v>
      </c>
      <c r="AE16" s="16">
        <v>56.466</v>
      </c>
      <c r="AF16" s="16">
        <v>56.466</v>
      </c>
      <c r="AG16" s="16" t="s">
        <v>177</v>
      </c>
      <c r="AH16" s="16" t="s">
        <v>48</v>
      </c>
    </row>
    <row r="17" s="178" customFormat="1" ht="172.8" spans="1:34">
      <c r="A17" s="16">
        <v>16</v>
      </c>
      <c r="B17" s="16" t="s">
        <v>34</v>
      </c>
      <c r="C17" s="16" t="s">
        <v>35</v>
      </c>
      <c r="D17" s="16">
        <v>20251145008</v>
      </c>
      <c r="E17" s="16" t="s">
        <v>178</v>
      </c>
      <c r="F17" s="16" t="s">
        <v>37</v>
      </c>
      <c r="G17" s="16" t="s">
        <v>38</v>
      </c>
      <c r="H17" s="16" t="s">
        <v>179</v>
      </c>
      <c r="I17" s="16" t="s">
        <v>180</v>
      </c>
      <c r="J17" s="16">
        <v>2</v>
      </c>
      <c r="K17" s="16" t="s">
        <v>181</v>
      </c>
      <c r="L17" s="16">
        <v>26.931</v>
      </c>
      <c r="M17" s="16">
        <v>26.931</v>
      </c>
      <c r="N17" s="16" t="s">
        <v>182</v>
      </c>
      <c r="O17" s="16" t="s">
        <v>183</v>
      </c>
      <c r="P17" s="16">
        <f>18+5+3</f>
        <v>26</v>
      </c>
      <c r="Q17" s="16" t="s">
        <v>44</v>
      </c>
      <c r="R17" s="16"/>
      <c r="S17" s="16"/>
      <c r="T17" s="16" t="s">
        <v>44</v>
      </c>
      <c r="U17" s="16"/>
      <c r="V17" s="16"/>
      <c r="W17" s="16" t="s">
        <v>184</v>
      </c>
      <c r="X17" s="16">
        <v>54.931</v>
      </c>
      <c r="Y17" s="16">
        <f>J17+M17+P17</f>
        <v>54.931</v>
      </c>
      <c r="Z17" s="16"/>
      <c r="AA17" s="16"/>
      <c r="AB17" s="16"/>
      <c r="AC17" s="16" t="s">
        <v>185</v>
      </c>
      <c r="AD17" s="16" t="s">
        <v>47</v>
      </c>
      <c r="AE17" s="16">
        <v>54.931</v>
      </c>
      <c r="AF17" s="16">
        <v>54.931</v>
      </c>
      <c r="AG17" s="16"/>
      <c r="AH17" s="16" t="s">
        <v>48</v>
      </c>
    </row>
    <row r="18" s="178" customFormat="1" ht="86.4" spans="1:34">
      <c r="A18" s="16">
        <v>17</v>
      </c>
      <c r="B18" s="16" t="s">
        <v>34</v>
      </c>
      <c r="C18" s="16" t="s">
        <v>35</v>
      </c>
      <c r="D18" s="16">
        <v>20251145014</v>
      </c>
      <c r="E18" s="16" t="s">
        <v>186</v>
      </c>
      <c r="F18" s="16" t="s">
        <v>57</v>
      </c>
      <c r="G18" s="16" t="s">
        <v>187</v>
      </c>
      <c r="H18" s="16" t="s">
        <v>188</v>
      </c>
      <c r="I18" s="16" t="s">
        <v>189</v>
      </c>
      <c r="J18" s="16">
        <f>2+1</f>
        <v>3</v>
      </c>
      <c r="K18" s="16" t="s">
        <v>190</v>
      </c>
      <c r="L18" s="16" t="s">
        <v>190</v>
      </c>
      <c r="M18" s="16">
        <v>26.745</v>
      </c>
      <c r="N18" s="16" t="s">
        <v>191</v>
      </c>
      <c r="O18" s="16" t="s">
        <v>192</v>
      </c>
      <c r="P18" s="16" t="s">
        <v>193</v>
      </c>
      <c r="Q18" s="16"/>
      <c r="R18" s="16"/>
      <c r="S18" s="16"/>
      <c r="T18" s="16" t="s">
        <v>194</v>
      </c>
      <c r="U18" s="16" t="s">
        <v>195</v>
      </c>
      <c r="V18" s="16">
        <v>8</v>
      </c>
      <c r="W18" s="16" t="s">
        <v>196</v>
      </c>
      <c r="X18" s="16">
        <v>61.745</v>
      </c>
      <c r="Y18" s="16">
        <f>J18+M18+12+V18</f>
        <v>49.745</v>
      </c>
      <c r="Z18" s="16"/>
      <c r="AA18" s="16"/>
      <c r="AB18" s="16"/>
      <c r="AC18" s="16" t="s">
        <v>101</v>
      </c>
      <c r="AD18" s="16" t="s">
        <v>47</v>
      </c>
      <c r="AE18" s="16">
        <v>49.745</v>
      </c>
      <c r="AF18" s="16">
        <v>49.745</v>
      </c>
      <c r="AG18" s="16" t="s">
        <v>197</v>
      </c>
      <c r="AH18" s="16" t="s">
        <v>48</v>
      </c>
    </row>
    <row r="19" s="179" customFormat="1" ht="331.2" spans="1:34">
      <c r="A19" s="16">
        <v>18</v>
      </c>
      <c r="B19" s="182" t="s">
        <v>34</v>
      </c>
      <c r="C19" s="16" t="s">
        <v>198</v>
      </c>
      <c r="D19" s="182">
        <v>20251190001</v>
      </c>
      <c r="E19" s="182" t="s">
        <v>199</v>
      </c>
      <c r="F19" s="182" t="s">
        <v>37</v>
      </c>
      <c r="G19" s="182" t="s">
        <v>200</v>
      </c>
      <c r="H19" s="16" t="s">
        <v>201</v>
      </c>
      <c r="I19" s="16" t="s">
        <v>202</v>
      </c>
      <c r="J19" s="16" t="s">
        <v>203</v>
      </c>
      <c r="K19" s="16" t="s">
        <v>204</v>
      </c>
      <c r="L19" s="16" t="s">
        <v>204</v>
      </c>
      <c r="M19" s="182">
        <f>88.71*0.3</f>
        <v>26.613</v>
      </c>
      <c r="N19" s="16" t="s">
        <v>205</v>
      </c>
      <c r="O19" s="16" t="s">
        <v>206</v>
      </c>
      <c r="P19" s="16" t="s">
        <v>207</v>
      </c>
      <c r="Q19" s="16" t="s">
        <v>208</v>
      </c>
      <c r="R19" s="16" t="s">
        <v>209</v>
      </c>
      <c r="S19" s="16" t="s">
        <v>210</v>
      </c>
      <c r="T19" s="182"/>
      <c r="U19" s="182"/>
      <c r="V19" s="182"/>
      <c r="W19" s="16" t="s">
        <v>211</v>
      </c>
      <c r="X19" s="182">
        <v>51.113</v>
      </c>
      <c r="Y19" s="182">
        <f>3+26.613+17+0</f>
        <v>46.613</v>
      </c>
      <c r="Z19" s="182"/>
      <c r="AA19" s="182"/>
      <c r="AB19" s="182"/>
      <c r="AC19" s="182" t="s">
        <v>137</v>
      </c>
      <c r="AD19" s="16" t="s">
        <v>47</v>
      </c>
      <c r="AE19" s="182">
        <f>3+26.613+17+0</f>
        <v>46.613</v>
      </c>
      <c r="AF19" s="182">
        <f>3+26.613+17+0</f>
        <v>46.613</v>
      </c>
      <c r="AG19" s="16" t="s">
        <v>212</v>
      </c>
      <c r="AH19" s="182" t="s">
        <v>48</v>
      </c>
    </row>
    <row r="20" s="178" customFormat="1" ht="158.4" spans="1:34">
      <c r="A20" s="16">
        <v>19</v>
      </c>
      <c r="B20" s="16" t="s">
        <v>34</v>
      </c>
      <c r="C20" s="16" t="s">
        <v>35</v>
      </c>
      <c r="D20" s="16">
        <v>20251145002</v>
      </c>
      <c r="E20" s="16" t="s">
        <v>213</v>
      </c>
      <c r="F20" s="16" t="s">
        <v>57</v>
      </c>
      <c r="G20" s="16" t="s">
        <v>38</v>
      </c>
      <c r="H20" s="16" t="s">
        <v>214</v>
      </c>
      <c r="I20" s="16" t="s">
        <v>215</v>
      </c>
      <c r="J20" s="16">
        <v>1</v>
      </c>
      <c r="K20" s="16" t="s">
        <v>216</v>
      </c>
      <c r="L20" s="16">
        <v>26.733</v>
      </c>
      <c r="M20" s="16">
        <f>89.11*0.3</f>
        <v>26.733</v>
      </c>
      <c r="N20" s="16" t="s">
        <v>217</v>
      </c>
      <c r="O20" s="16" t="s">
        <v>218</v>
      </c>
      <c r="P20" s="16" t="s">
        <v>219</v>
      </c>
      <c r="Q20" s="16"/>
      <c r="R20" s="16"/>
      <c r="S20" s="16"/>
      <c r="T20" s="16"/>
      <c r="U20" s="16"/>
      <c r="V20" s="16"/>
      <c r="W20" s="16" t="s">
        <v>220</v>
      </c>
      <c r="X20" s="16">
        <v>44.733</v>
      </c>
      <c r="Y20" s="16">
        <f>1+26.733+17</f>
        <v>44.733</v>
      </c>
      <c r="Z20" s="16"/>
      <c r="AA20" s="16"/>
      <c r="AB20" s="16"/>
      <c r="AC20" s="16" t="s">
        <v>117</v>
      </c>
      <c r="AD20" s="16" t="s">
        <v>47</v>
      </c>
      <c r="AE20" s="16">
        <v>44.733</v>
      </c>
      <c r="AF20" s="16">
        <v>44.733</v>
      </c>
      <c r="AG20" s="16"/>
      <c r="AH20" s="16" t="s">
        <v>48</v>
      </c>
    </row>
    <row r="21" s="178" customFormat="1" ht="302.4" spans="1:34">
      <c r="A21" s="16">
        <v>20</v>
      </c>
      <c r="B21" s="16" t="s">
        <v>34</v>
      </c>
      <c r="C21" s="16" t="s">
        <v>35</v>
      </c>
      <c r="D21" s="16">
        <v>20251145009</v>
      </c>
      <c r="E21" s="16" t="s">
        <v>221</v>
      </c>
      <c r="F21" s="16" t="s">
        <v>57</v>
      </c>
      <c r="G21" s="16" t="s">
        <v>38</v>
      </c>
      <c r="H21" s="16" t="s">
        <v>222</v>
      </c>
      <c r="I21" s="16" t="s">
        <v>68</v>
      </c>
      <c r="J21" s="16">
        <v>2</v>
      </c>
      <c r="K21" s="16" t="s">
        <v>223</v>
      </c>
      <c r="L21" s="16" t="s">
        <v>224</v>
      </c>
      <c r="M21" s="16">
        <v>26.805</v>
      </c>
      <c r="N21" s="16" t="s">
        <v>225</v>
      </c>
      <c r="O21" s="16" t="s">
        <v>226</v>
      </c>
      <c r="P21" s="16">
        <f>7</f>
        <v>7</v>
      </c>
      <c r="Q21" s="16"/>
      <c r="R21" s="16"/>
      <c r="S21" s="16"/>
      <c r="T21" s="16"/>
      <c r="U21" s="16"/>
      <c r="V21" s="16"/>
      <c r="W21" s="16" t="s">
        <v>227</v>
      </c>
      <c r="X21" s="16">
        <v>35.805</v>
      </c>
      <c r="Y21" s="16">
        <f>J21+M21+P21</f>
        <v>35.805</v>
      </c>
      <c r="Z21" s="16"/>
      <c r="AA21" s="16"/>
      <c r="AB21" s="16"/>
      <c r="AC21" s="16" t="s">
        <v>55</v>
      </c>
      <c r="AD21" s="16" t="s">
        <v>47</v>
      </c>
      <c r="AE21" s="16">
        <v>35.805</v>
      </c>
      <c r="AF21" s="16">
        <v>35.805</v>
      </c>
      <c r="AG21" s="16" t="s">
        <v>228</v>
      </c>
      <c r="AH21" s="16" t="s">
        <v>48</v>
      </c>
    </row>
    <row r="22" s="178" customFormat="1" ht="201.6" spans="1:34">
      <c r="A22" s="16">
        <v>21</v>
      </c>
      <c r="B22" s="16" t="s">
        <v>34</v>
      </c>
      <c r="C22" s="16" t="s">
        <v>35</v>
      </c>
      <c r="D22" s="16">
        <v>20251145020</v>
      </c>
      <c r="E22" s="16" t="s">
        <v>229</v>
      </c>
      <c r="F22" s="16" t="s">
        <v>57</v>
      </c>
      <c r="G22" s="16" t="s">
        <v>38</v>
      </c>
      <c r="H22" s="16" t="s">
        <v>230</v>
      </c>
      <c r="I22" s="16" t="s">
        <v>81</v>
      </c>
      <c r="J22" s="16">
        <f>2+1+1</f>
        <v>4</v>
      </c>
      <c r="K22" s="16" t="s">
        <v>231</v>
      </c>
      <c r="L22" s="16">
        <v>24.987</v>
      </c>
      <c r="M22" s="16">
        <v>24.987</v>
      </c>
      <c r="N22" s="16" t="s">
        <v>232</v>
      </c>
      <c r="O22" s="16" t="s">
        <v>233</v>
      </c>
      <c r="P22" s="16" t="s">
        <v>234</v>
      </c>
      <c r="Q22" s="16">
        <v>0</v>
      </c>
      <c r="R22" s="16"/>
      <c r="S22" s="16"/>
      <c r="T22" s="16" t="s">
        <v>235</v>
      </c>
      <c r="U22" s="16"/>
      <c r="V22" s="16" t="s">
        <v>236</v>
      </c>
      <c r="W22" s="16" t="s">
        <v>237</v>
      </c>
      <c r="X22" s="16">
        <v>56.987</v>
      </c>
      <c r="Y22" s="16">
        <f>J22+M22+4</f>
        <v>32.987</v>
      </c>
      <c r="Z22" s="16"/>
      <c r="AA22" s="16"/>
      <c r="AB22" s="16"/>
      <c r="AC22" s="16" t="s">
        <v>176</v>
      </c>
      <c r="AD22" s="16" t="s">
        <v>47</v>
      </c>
      <c r="AE22" s="16">
        <v>32.987</v>
      </c>
      <c r="AF22" s="16">
        <v>32.987</v>
      </c>
      <c r="AG22" s="16" t="s">
        <v>238</v>
      </c>
      <c r="AH22" s="16" t="s">
        <v>48</v>
      </c>
    </row>
    <row r="23" s="178" customFormat="1" ht="216" spans="1:34">
      <c r="A23" s="16">
        <v>22</v>
      </c>
      <c r="B23" s="16" t="s">
        <v>34</v>
      </c>
      <c r="C23" s="16" t="s">
        <v>35</v>
      </c>
      <c r="D23" s="16">
        <v>20251145007</v>
      </c>
      <c r="E23" s="16" t="s">
        <v>239</v>
      </c>
      <c r="F23" s="16" t="s">
        <v>57</v>
      </c>
      <c r="G23" s="16" t="s">
        <v>38</v>
      </c>
      <c r="H23" s="16" t="s">
        <v>240</v>
      </c>
      <c r="I23" s="16" t="s">
        <v>180</v>
      </c>
      <c r="J23" s="16">
        <v>2</v>
      </c>
      <c r="K23" s="16" t="s">
        <v>241</v>
      </c>
      <c r="L23" s="16">
        <v>26.397</v>
      </c>
      <c r="M23" s="16">
        <v>26.397</v>
      </c>
      <c r="N23" s="16"/>
      <c r="O23" s="16"/>
      <c r="P23" s="16"/>
      <c r="Q23" s="16"/>
      <c r="R23" s="16"/>
      <c r="S23" s="16"/>
      <c r="T23" s="16"/>
      <c r="U23" s="16"/>
      <c r="V23" s="16"/>
      <c r="W23" s="16">
        <v>28.397</v>
      </c>
      <c r="X23" s="16">
        <v>28.397</v>
      </c>
      <c r="Y23" s="16">
        <f>J23+M23</f>
        <v>28.397</v>
      </c>
      <c r="Z23" s="16"/>
      <c r="AA23" s="16"/>
      <c r="AB23" s="16"/>
      <c r="AC23" s="16" t="s">
        <v>185</v>
      </c>
      <c r="AD23" s="16" t="s">
        <v>47</v>
      </c>
      <c r="AE23" s="16">
        <v>28.397</v>
      </c>
      <c r="AF23" s="16">
        <v>28.397</v>
      </c>
      <c r="AG23" s="16"/>
      <c r="AH23" s="16" t="s">
        <v>48</v>
      </c>
    </row>
    <row r="24" s="178" customFormat="1" ht="57.6" spans="1:34">
      <c r="A24" s="16">
        <v>23</v>
      </c>
      <c r="B24" s="16" t="s">
        <v>34</v>
      </c>
      <c r="C24" s="16" t="s">
        <v>35</v>
      </c>
      <c r="D24" s="16">
        <v>20251145015</v>
      </c>
      <c r="E24" s="16" t="s">
        <v>242</v>
      </c>
      <c r="F24" s="16" t="s">
        <v>37</v>
      </c>
      <c r="G24" s="16" t="s">
        <v>38</v>
      </c>
      <c r="H24" s="16"/>
      <c r="I24" s="16"/>
      <c r="J24" s="16"/>
      <c r="K24" s="16" t="s">
        <v>243</v>
      </c>
      <c r="L24" s="16">
        <v>27.48</v>
      </c>
      <c r="M24" s="16">
        <f>91.6*0.3</f>
        <v>27.48</v>
      </c>
      <c r="N24" s="16"/>
      <c r="O24" s="16"/>
      <c r="P24" s="16"/>
      <c r="Q24" s="16"/>
      <c r="R24" s="16"/>
      <c r="S24" s="16"/>
      <c r="T24" s="16"/>
      <c r="U24" s="16"/>
      <c r="V24" s="16"/>
      <c r="W24" s="16">
        <v>27.48</v>
      </c>
      <c r="X24" s="16">
        <v>27.48</v>
      </c>
      <c r="Y24" s="16">
        <v>27.48</v>
      </c>
      <c r="Z24" s="16"/>
      <c r="AA24" s="16"/>
      <c r="AB24" s="16"/>
      <c r="AC24" s="16" t="s">
        <v>244</v>
      </c>
      <c r="AD24" s="16" t="s">
        <v>47</v>
      </c>
      <c r="AE24" s="16">
        <v>27.48</v>
      </c>
      <c r="AF24" s="16">
        <v>27.48</v>
      </c>
      <c r="AG24" s="16"/>
      <c r="AH24" s="16" t="s">
        <v>48</v>
      </c>
    </row>
    <row r="25" s="178" customFormat="1" ht="72" spans="1:34">
      <c r="A25" s="16">
        <v>24</v>
      </c>
      <c r="B25" s="16" t="s">
        <v>34</v>
      </c>
      <c r="C25" s="16" t="s">
        <v>35</v>
      </c>
      <c r="D25" s="16">
        <v>20251145011</v>
      </c>
      <c r="E25" s="16" t="s">
        <v>245</v>
      </c>
      <c r="F25" s="16" t="s">
        <v>37</v>
      </c>
      <c r="G25" s="16" t="s">
        <v>38</v>
      </c>
      <c r="H25" s="16" t="s">
        <v>246</v>
      </c>
      <c r="I25" s="16">
        <v>1</v>
      </c>
      <c r="J25" s="16">
        <v>1</v>
      </c>
      <c r="K25" s="16" t="s">
        <v>247</v>
      </c>
      <c r="L25" s="16" t="s">
        <v>247</v>
      </c>
      <c r="M25" s="16">
        <v>25.881</v>
      </c>
      <c r="N25" s="16" t="s">
        <v>248</v>
      </c>
      <c r="O25" s="16" t="s">
        <v>249</v>
      </c>
      <c r="P25" s="16">
        <v>0</v>
      </c>
      <c r="Q25" s="16"/>
      <c r="R25" s="16"/>
      <c r="S25" s="16"/>
      <c r="T25" s="16"/>
      <c r="U25" s="16"/>
      <c r="V25" s="16"/>
      <c r="W25" s="16" t="s">
        <v>250</v>
      </c>
      <c r="X25" s="16">
        <v>26.881</v>
      </c>
      <c r="Y25" s="16">
        <f>J25+M25+P25</f>
        <v>26.881</v>
      </c>
      <c r="Z25" s="16"/>
      <c r="AA25" s="16"/>
      <c r="AB25" s="16"/>
      <c r="AC25" s="16" t="s">
        <v>156</v>
      </c>
      <c r="AD25" s="16" t="s">
        <v>47</v>
      </c>
      <c r="AE25" s="16">
        <v>26.881</v>
      </c>
      <c r="AF25" s="16">
        <v>26.881</v>
      </c>
      <c r="AG25" s="16" t="s">
        <v>251</v>
      </c>
      <c r="AH25" s="16" t="s">
        <v>48</v>
      </c>
    </row>
    <row r="26" s="178" customFormat="1" ht="43.2" spans="1:34">
      <c r="A26" s="16">
        <v>25</v>
      </c>
      <c r="B26" s="16" t="s">
        <v>34</v>
      </c>
      <c r="C26" s="16" t="s">
        <v>35</v>
      </c>
      <c r="D26" s="16">
        <v>20251145025</v>
      </c>
      <c r="E26" s="16" t="s">
        <v>252</v>
      </c>
      <c r="F26" s="16" t="s">
        <v>57</v>
      </c>
      <c r="G26" s="16" t="s">
        <v>38</v>
      </c>
      <c r="H26" s="16"/>
      <c r="I26" s="16"/>
      <c r="J26" s="16"/>
      <c r="K26" s="16" t="s">
        <v>253</v>
      </c>
      <c r="L26" s="16">
        <v>25.854</v>
      </c>
      <c r="M26" s="16"/>
      <c r="N26" s="16"/>
      <c r="O26" s="16"/>
      <c r="P26" s="16"/>
      <c r="Q26" s="16"/>
      <c r="R26" s="16"/>
      <c r="S26" s="16"/>
      <c r="T26" s="16"/>
      <c r="U26" s="16"/>
      <c r="V26" s="16"/>
      <c r="W26" s="16">
        <v>25.854</v>
      </c>
      <c r="X26" s="16">
        <v>25.854</v>
      </c>
      <c r="Y26" s="16">
        <v>25.854</v>
      </c>
      <c r="Z26" s="16"/>
      <c r="AA26" s="16"/>
      <c r="AB26" s="16"/>
      <c r="AC26" s="16" t="s">
        <v>137</v>
      </c>
      <c r="AD26" s="16" t="s">
        <v>47</v>
      </c>
      <c r="AE26" s="16">
        <v>25.854</v>
      </c>
      <c r="AF26" s="16">
        <v>25.854</v>
      </c>
      <c r="AG26" s="16"/>
      <c r="AH26" s="16" t="s">
        <v>48</v>
      </c>
    </row>
  </sheetData>
  <sortState ref="A2:AH25">
    <sortCondition ref="AE2" descending="1"/>
  </sortState>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22"/>
  <sheetViews>
    <sheetView zoomScale="60" zoomScaleNormal="60" topLeftCell="A13" workbookViewId="0">
      <selection activeCell="A2" sqref="A2:AI22"/>
    </sheetView>
  </sheetViews>
  <sheetFormatPr defaultColWidth="8.73148148148148" defaultRowHeight="14.4"/>
  <cols>
    <col min="1" max="2" width="8.73148148148148" style="147"/>
    <col min="3" max="3" width="14.7685185185185" style="147" customWidth="1"/>
    <col min="4" max="4" width="11.8148148148148" style="147" customWidth="1"/>
    <col min="5" max="35" width="8.73148148148148" style="147"/>
    <col min="36" max="16384" width="8.73148148148148" style="149"/>
  </cols>
  <sheetData>
    <row r="1" s="90" customFormat="1" ht="171.6" spans="1:35">
      <c r="A1" s="11" t="s">
        <v>0</v>
      </c>
      <c r="B1" s="11" t="s">
        <v>1</v>
      </c>
      <c r="C1" s="11" t="s">
        <v>2</v>
      </c>
      <c r="D1" s="11" t="s">
        <v>3</v>
      </c>
      <c r="E1" s="11" t="s">
        <v>4</v>
      </c>
      <c r="F1" s="11" t="s">
        <v>5</v>
      </c>
      <c r="G1" s="11" t="s">
        <v>6</v>
      </c>
      <c r="H1" s="11" t="s">
        <v>254</v>
      </c>
      <c r="I1" s="11" t="s">
        <v>255</v>
      </c>
      <c r="J1" s="11" t="s">
        <v>256</v>
      </c>
      <c r="K1" s="11" t="s">
        <v>257</v>
      </c>
      <c r="L1" s="11" t="s">
        <v>10</v>
      </c>
      <c r="M1" s="18" t="s">
        <v>258</v>
      </c>
      <c r="N1" s="18" t="s">
        <v>259</v>
      </c>
      <c r="O1" s="11" t="s">
        <v>13</v>
      </c>
      <c r="P1" s="18" t="s">
        <v>260</v>
      </c>
      <c r="Q1" s="18" t="s">
        <v>261</v>
      </c>
      <c r="R1" s="11" t="s">
        <v>16</v>
      </c>
      <c r="S1" s="18" t="s">
        <v>262</v>
      </c>
      <c r="T1" s="18" t="s">
        <v>263</v>
      </c>
      <c r="U1" s="11" t="s">
        <v>19</v>
      </c>
      <c r="V1" s="18" t="s">
        <v>264</v>
      </c>
      <c r="W1" s="18" t="s">
        <v>265</v>
      </c>
      <c r="X1" s="11" t="s">
        <v>22</v>
      </c>
      <c r="Y1" s="18" t="s">
        <v>266</v>
      </c>
      <c r="Z1" s="18" t="s">
        <v>267</v>
      </c>
      <c r="AA1" s="11" t="s">
        <v>25</v>
      </c>
      <c r="AB1" s="18" t="s">
        <v>268</v>
      </c>
      <c r="AC1" s="18" t="s">
        <v>269</v>
      </c>
      <c r="AD1" s="11" t="s">
        <v>28</v>
      </c>
      <c r="AE1" s="172" t="s">
        <v>29</v>
      </c>
      <c r="AF1" s="74" t="s">
        <v>30</v>
      </c>
      <c r="AG1" s="74" t="s">
        <v>31</v>
      </c>
      <c r="AH1" s="74" t="s">
        <v>32</v>
      </c>
      <c r="AI1" s="74" t="s">
        <v>33</v>
      </c>
    </row>
    <row r="2" s="166" customFormat="1" ht="43.2" spans="1:35">
      <c r="A2" s="12">
        <v>1</v>
      </c>
      <c r="B2" s="12" t="s">
        <v>34</v>
      </c>
      <c r="C2" s="12" t="s">
        <v>270</v>
      </c>
      <c r="D2" s="12">
        <v>20252145005</v>
      </c>
      <c r="E2" s="12" t="s">
        <v>271</v>
      </c>
      <c r="F2" s="12" t="s">
        <v>37</v>
      </c>
      <c r="G2" s="12" t="s">
        <v>38</v>
      </c>
      <c r="H2" s="12" t="s">
        <v>272</v>
      </c>
      <c r="I2" s="12" t="s">
        <v>273</v>
      </c>
      <c r="J2" s="12"/>
      <c r="K2" s="12">
        <v>90.04</v>
      </c>
      <c r="L2" s="12">
        <v>90.04</v>
      </c>
      <c r="M2" s="12">
        <v>90.04</v>
      </c>
      <c r="N2" s="12">
        <v>90.04</v>
      </c>
      <c r="O2" s="12" t="s">
        <v>44</v>
      </c>
      <c r="P2" s="12" t="s">
        <v>44</v>
      </c>
      <c r="Q2" s="12" t="s">
        <v>44</v>
      </c>
      <c r="R2" s="12"/>
      <c r="S2" s="12" t="s">
        <v>44</v>
      </c>
      <c r="T2" s="12" t="s">
        <v>44</v>
      </c>
      <c r="U2" s="12"/>
      <c r="V2" s="12" t="s">
        <v>44</v>
      </c>
      <c r="W2" s="12" t="s">
        <v>44</v>
      </c>
      <c r="X2" s="12">
        <v>90.04</v>
      </c>
      <c r="Y2" s="12">
        <v>90.04</v>
      </c>
      <c r="Z2" s="12">
        <v>90.04</v>
      </c>
      <c r="AA2" s="12"/>
      <c r="AB2" s="12" t="s">
        <v>44</v>
      </c>
      <c r="AC2" s="12" t="s">
        <v>44</v>
      </c>
      <c r="AD2" s="12" t="s">
        <v>55</v>
      </c>
      <c r="AE2" s="12" t="s">
        <v>274</v>
      </c>
      <c r="AF2" s="12">
        <v>90.04</v>
      </c>
      <c r="AG2" s="12">
        <v>90.04</v>
      </c>
      <c r="AH2" s="163" t="s">
        <v>44</v>
      </c>
      <c r="AI2" s="163" t="s">
        <v>275</v>
      </c>
    </row>
    <row r="3" s="166" customFormat="1" ht="43.2" spans="1:35">
      <c r="A3" s="12">
        <v>2</v>
      </c>
      <c r="B3" s="12" t="s">
        <v>34</v>
      </c>
      <c r="C3" s="12" t="s">
        <v>270</v>
      </c>
      <c r="D3" s="12">
        <v>20252145024</v>
      </c>
      <c r="E3" s="12" t="s">
        <v>276</v>
      </c>
      <c r="F3" s="12" t="s">
        <v>37</v>
      </c>
      <c r="G3" s="12" t="s">
        <v>38</v>
      </c>
      <c r="H3" s="12" t="s">
        <v>272</v>
      </c>
      <c r="I3" s="12" t="s">
        <v>273</v>
      </c>
      <c r="J3" s="12"/>
      <c r="K3" s="12">
        <v>88.08</v>
      </c>
      <c r="L3" s="12">
        <v>88.08</v>
      </c>
      <c r="M3" s="12">
        <v>88.08</v>
      </c>
      <c r="N3" s="12">
        <v>88.08</v>
      </c>
      <c r="O3" s="12" t="s">
        <v>44</v>
      </c>
      <c r="P3" s="12" t="s">
        <v>44</v>
      </c>
      <c r="Q3" s="12" t="s">
        <v>44</v>
      </c>
      <c r="R3" s="12"/>
      <c r="S3" s="12" t="s">
        <v>44</v>
      </c>
      <c r="T3" s="12" t="s">
        <v>44</v>
      </c>
      <c r="U3" s="12"/>
      <c r="V3" s="12" t="s">
        <v>44</v>
      </c>
      <c r="W3" s="12" t="s">
        <v>44</v>
      </c>
      <c r="X3" s="12">
        <v>88.08</v>
      </c>
      <c r="Y3" s="12">
        <v>88.08</v>
      </c>
      <c r="Z3" s="12">
        <v>88.08</v>
      </c>
      <c r="AA3" s="12"/>
      <c r="AB3" s="12" t="s">
        <v>44</v>
      </c>
      <c r="AC3" s="12" t="s">
        <v>44</v>
      </c>
      <c r="AD3" s="12" t="s">
        <v>55</v>
      </c>
      <c r="AE3" s="12" t="s">
        <v>274</v>
      </c>
      <c r="AF3" s="12">
        <v>88.08</v>
      </c>
      <c r="AG3" s="12">
        <v>88.08</v>
      </c>
      <c r="AH3" s="163" t="s">
        <v>44</v>
      </c>
      <c r="AI3" s="163" t="s">
        <v>275</v>
      </c>
    </row>
    <row r="4" s="167" customFormat="1" ht="43.2" spans="1:37">
      <c r="A4" s="12">
        <v>3</v>
      </c>
      <c r="B4" s="12" t="s">
        <v>34</v>
      </c>
      <c r="C4" s="12" t="s">
        <v>270</v>
      </c>
      <c r="D4" s="12">
        <v>20252145051</v>
      </c>
      <c r="E4" s="12" t="s">
        <v>277</v>
      </c>
      <c r="F4" s="12" t="s">
        <v>57</v>
      </c>
      <c r="G4" s="12" t="s">
        <v>38</v>
      </c>
      <c r="H4" s="12" t="s">
        <v>272</v>
      </c>
      <c r="I4" s="12" t="s">
        <v>273</v>
      </c>
      <c r="J4" s="12"/>
      <c r="K4" s="12">
        <v>92.28</v>
      </c>
      <c r="L4" s="12">
        <v>92.28</v>
      </c>
      <c r="M4" s="12">
        <v>92.28</v>
      </c>
      <c r="N4" s="12">
        <v>92.28</v>
      </c>
      <c r="O4" s="12" t="s">
        <v>44</v>
      </c>
      <c r="P4" s="12" t="s">
        <v>44</v>
      </c>
      <c r="Q4" s="12" t="s">
        <v>44</v>
      </c>
      <c r="R4" s="12"/>
      <c r="S4" s="12" t="s">
        <v>44</v>
      </c>
      <c r="T4" s="12" t="s">
        <v>44</v>
      </c>
      <c r="U4" s="12"/>
      <c r="V4" s="12" t="s">
        <v>44</v>
      </c>
      <c r="W4" s="12" t="s">
        <v>44</v>
      </c>
      <c r="X4" s="12">
        <v>92.28</v>
      </c>
      <c r="Y4" s="12">
        <v>92.28</v>
      </c>
      <c r="Z4" s="12">
        <v>92.28</v>
      </c>
      <c r="AA4" s="12"/>
      <c r="AB4" s="12" t="s">
        <v>44</v>
      </c>
      <c r="AC4" s="12" t="s">
        <v>44</v>
      </c>
      <c r="AD4" s="12" t="s">
        <v>278</v>
      </c>
      <c r="AE4" s="12" t="s">
        <v>274</v>
      </c>
      <c r="AF4" s="12">
        <v>92.28</v>
      </c>
      <c r="AG4" s="12">
        <v>92.28</v>
      </c>
      <c r="AH4" s="163" t="s">
        <v>44</v>
      </c>
      <c r="AI4" s="163" t="s">
        <v>275</v>
      </c>
      <c r="AJ4" s="166"/>
      <c r="AK4" s="166"/>
    </row>
    <row r="5" s="168" customFormat="1" ht="43.2" spans="1:37">
      <c r="A5" s="12">
        <v>4</v>
      </c>
      <c r="B5" s="163" t="s">
        <v>34</v>
      </c>
      <c r="C5" s="12" t="s">
        <v>279</v>
      </c>
      <c r="D5" s="163">
        <v>20253141081</v>
      </c>
      <c r="E5" s="163" t="s">
        <v>280</v>
      </c>
      <c r="F5" s="163" t="s">
        <v>37</v>
      </c>
      <c r="G5" s="163" t="s">
        <v>281</v>
      </c>
      <c r="H5" s="163" t="s">
        <v>272</v>
      </c>
      <c r="I5" s="163" t="s">
        <v>273</v>
      </c>
      <c r="J5" s="163"/>
      <c r="K5" s="163"/>
      <c r="L5" s="163">
        <v>83.08</v>
      </c>
      <c r="M5" s="163" t="s">
        <v>282</v>
      </c>
      <c r="N5" s="163" t="s">
        <v>282</v>
      </c>
      <c r="O5" s="163" t="s">
        <v>44</v>
      </c>
      <c r="P5" s="163" t="s">
        <v>283</v>
      </c>
      <c r="Q5" s="163" t="s">
        <v>283</v>
      </c>
      <c r="R5" s="163" t="s">
        <v>44</v>
      </c>
      <c r="S5" s="163" t="s">
        <v>283</v>
      </c>
      <c r="T5" s="163" t="s">
        <v>283</v>
      </c>
      <c r="U5" s="163" t="s">
        <v>44</v>
      </c>
      <c r="V5" s="12">
        <v>0</v>
      </c>
      <c r="W5" s="12">
        <v>0</v>
      </c>
      <c r="X5" s="163">
        <v>83.08</v>
      </c>
      <c r="Y5" s="163" t="s">
        <v>282</v>
      </c>
      <c r="Z5" s="163" t="s">
        <v>282</v>
      </c>
      <c r="AA5" s="163"/>
      <c r="AB5" s="163" t="s">
        <v>44</v>
      </c>
      <c r="AC5" s="163" t="s">
        <v>44</v>
      </c>
      <c r="AD5" s="163" t="s">
        <v>284</v>
      </c>
      <c r="AE5" s="173" t="s">
        <v>285</v>
      </c>
      <c r="AF5" s="163" t="s">
        <v>282</v>
      </c>
      <c r="AG5" s="163" t="s">
        <v>282</v>
      </c>
      <c r="AH5" s="130" t="s">
        <v>44</v>
      </c>
      <c r="AI5" s="173" t="s">
        <v>47</v>
      </c>
      <c r="AJ5" s="174"/>
      <c r="AK5" s="174"/>
    </row>
    <row r="6" s="168" customFormat="1" ht="90" customHeight="1" spans="1:37">
      <c r="A6" s="12">
        <v>5</v>
      </c>
      <c r="B6" s="163" t="s">
        <v>34</v>
      </c>
      <c r="C6" s="163" t="s">
        <v>279</v>
      </c>
      <c r="D6" s="163">
        <v>20252145052</v>
      </c>
      <c r="E6" s="163" t="s">
        <v>286</v>
      </c>
      <c r="F6" s="163" t="s">
        <v>57</v>
      </c>
      <c r="G6" s="163" t="s">
        <v>38</v>
      </c>
      <c r="H6" s="163" t="s">
        <v>272</v>
      </c>
      <c r="I6" s="163" t="s">
        <v>273</v>
      </c>
      <c r="J6" s="163" t="s">
        <v>44</v>
      </c>
      <c r="K6" s="163">
        <v>89.9</v>
      </c>
      <c r="L6" s="163">
        <v>89.9</v>
      </c>
      <c r="M6" s="163">
        <v>89.9</v>
      </c>
      <c r="N6" s="163" t="s">
        <v>287</v>
      </c>
      <c r="O6" s="163" t="s">
        <v>44</v>
      </c>
      <c r="P6" s="163" t="s">
        <v>283</v>
      </c>
      <c r="Q6" s="163" t="s">
        <v>283</v>
      </c>
      <c r="R6" s="163" t="s">
        <v>288</v>
      </c>
      <c r="S6" s="163" t="s">
        <v>283</v>
      </c>
      <c r="T6" s="163" t="s">
        <v>283</v>
      </c>
      <c r="U6" s="163" t="s">
        <v>44</v>
      </c>
      <c r="V6" s="163" t="s">
        <v>44</v>
      </c>
      <c r="W6" s="163" t="s">
        <v>44</v>
      </c>
      <c r="X6" s="163">
        <v>91.9</v>
      </c>
      <c r="Y6" s="163" t="s">
        <v>289</v>
      </c>
      <c r="Z6" s="163" t="s">
        <v>290</v>
      </c>
      <c r="AA6" s="163"/>
      <c r="AB6" s="163" t="s">
        <v>291</v>
      </c>
      <c r="AC6" s="163" t="s">
        <v>291</v>
      </c>
      <c r="AD6" s="163" t="s">
        <v>185</v>
      </c>
      <c r="AE6" s="173" t="s">
        <v>285</v>
      </c>
      <c r="AF6" s="163" t="s">
        <v>290</v>
      </c>
      <c r="AG6" s="163" t="s">
        <v>290</v>
      </c>
      <c r="AH6" s="163" t="s">
        <v>44</v>
      </c>
      <c r="AI6" s="173" t="s">
        <v>47</v>
      </c>
      <c r="AJ6" s="174"/>
      <c r="AK6" s="174"/>
    </row>
    <row r="7" s="168" customFormat="1" ht="273.6" spans="1:37">
      <c r="A7" s="12">
        <v>6</v>
      </c>
      <c r="B7" s="163" t="s">
        <v>34</v>
      </c>
      <c r="C7" s="163" t="s">
        <v>279</v>
      </c>
      <c r="D7" s="163">
        <v>20252145036</v>
      </c>
      <c r="E7" s="163" t="s">
        <v>292</v>
      </c>
      <c r="F7" s="163" t="s">
        <v>37</v>
      </c>
      <c r="G7" s="163" t="s">
        <v>38</v>
      </c>
      <c r="H7" s="163" t="s">
        <v>293</v>
      </c>
      <c r="I7" s="163" t="s">
        <v>273</v>
      </c>
      <c r="J7" s="163" t="s">
        <v>44</v>
      </c>
      <c r="K7" s="163">
        <v>90.72</v>
      </c>
      <c r="L7" s="163">
        <v>90.72</v>
      </c>
      <c r="M7" s="163">
        <v>90.72</v>
      </c>
      <c r="N7" s="163" t="s">
        <v>294</v>
      </c>
      <c r="O7" s="163" t="s">
        <v>44</v>
      </c>
      <c r="P7" s="163" t="s">
        <v>283</v>
      </c>
      <c r="Q7" s="163" t="s">
        <v>283</v>
      </c>
      <c r="R7" s="163" t="s">
        <v>295</v>
      </c>
      <c r="S7" s="163" t="s">
        <v>296</v>
      </c>
      <c r="T7" s="163" t="s">
        <v>297</v>
      </c>
      <c r="U7" s="163" t="s">
        <v>44</v>
      </c>
      <c r="V7" s="163" t="s">
        <v>44</v>
      </c>
      <c r="W7" s="163" t="s">
        <v>44</v>
      </c>
      <c r="X7" s="163">
        <v>93.72</v>
      </c>
      <c r="Y7" s="163" t="s">
        <v>298</v>
      </c>
      <c r="Z7" s="163" t="s">
        <v>299</v>
      </c>
      <c r="AA7" s="163"/>
      <c r="AB7" s="163" t="s">
        <v>44</v>
      </c>
      <c r="AC7" s="163" t="s">
        <v>44</v>
      </c>
      <c r="AD7" s="163" t="s">
        <v>284</v>
      </c>
      <c r="AE7" s="173" t="s">
        <v>285</v>
      </c>
      <c r="AF7" s="163" t="s">
        <v>299</v>
      </c>
      <c r="AG7" s="163" t="s">
        <v>299</v>
      </c>
      <c r="AH7" s="163" t="s">
        <v>300</v>
      </c>
      <c r="AI7" s="173" t="s">
        <v>47</v>
      </c>
      <c r="AJ7" s="174"/>
      <c r="AK7" s="174"/>
    </row>
    <row r="8" s="169" customFormat="1" ht="57.6" spans="1:35">
      <c r="A8" s="12">
        <v>7</v>
      </c>
      <c r="B8" s="171" t="s">
        <v>34</v>
      </c>
      <c r="C8" s="171" t="s">
        <v>301</v>
      </c>
      <c r="D8" s="171">
        <v>20252145007</v>
      </c>
      <c r="E8" s="171" t="s">
        <v>302</v>
      </c>
      <c r="F8" s="171" t="s">
        <v>57</v>
      </c>
      <c r="G8" s="171" t="s">
        <v>38</v>
      </c>
      <c r="H8" s="171" t="s">
        <v>272</v>
      </c>
      <c r="I8" s="171" t="s">
        <v>273</v>
      </c>
      <c r="J8" s="171"/>
      <c r="K8" s="171">
        <v>89.04</v>
      </c>
      <c r="L8" s="171">
        <v>89.04</v>
      </c>
      <c r="M8" s="171">
        <v>89.04</v>
      </c>
      <c r="N8" s="171">
        <v>89.04</v>
      </c>
      <c r="O8" s="171" t="s">
        <v>303</v>
      </c>
      <c r="P8" s="171" t="s">
        <v>303</v>
      </c>
      <c r="Q8" s="171" t="s">
        <v>304</v>
      </c>
      <c r="R8" s="171" t="s">
        <v>44</v>
      </c>
      <c r="S8" s="171" t="s">
        <v>44</v>
      </c>
      <c r="T8" s="171" t="s">
        <v>44</v>
      </c>
      <c r="U8" s="171" t="s">
        <v>44</v>
      </c>
      <c r="V8" s="171" t="s">
        <v>44</v>
      </c>
      <c r="W8" s="171" t="s">
        <v>44</v>
      </c>
      <c r="X8" s="171">
        <v>94.04</v>
      </c>
      <c r="Y8" s="171">
        <v>94.04</v>
      </c>
      <c r="Z8" s="171">
        <v>94.04</v>
      </c>
      <c r="AA8" s="171" t="s">
        <v>44</v>
      </c>
      <c r="AB8" s="171" t="s">
        <v>44</v>
      </c>
      <c r="AC8" s="171" t="s">
        <v>44</v>
      </c>
      <c r="AD8" s="171" t="s">
        <v>305</v>
      </c>
      <c r="AE8" s="171" t="s">
        <v>306</v>
      </c>
      <c r="AF8" s="171">
        <v>94.04</v>
      </c>
      <c r="AG8" s="171">
        <v>94.04</v>
      </c>
      <c r="AH8" s="76" t="s">
        <v>44</v>
      </c>
      <c r="AI8" s="171" t="s">
        <v>307</v>
      </c>
    </row>
    <row r="9" s="169" customFormat="1" ht="43.2" spans="1:35">
      <c r="A9" s="12">
        <v>8</v>
      </c>
      <c r="B9" s="171" t="s">
        <v>34</v>
      </c>
      <c r="C9" s="171" t="s">
        <v>301</v>
      </c>
      <c r="D9" s="171">
        <v>20252145014</v>
      </c>
      <c r="E9" s="171" t="s">
        <v>308</v>
      </c>
      <c r="F9" s="171" t="s">
        <v>37</v>
      </c>
      <c r="G9" s="171" t="s">
        <v>38</v>
      </c>
      <c r="H9" s="171" t="s">
        <v>272</v>
      </c>
      <c r="I9" s="171" t="s">
        <v>273</v>
      </c>
      <c r="J9" s="171"/>
      <c r="K9" s="171">
        <v>85.5</v>
      </c>
      <c r="L9" s="171">
        <v>85.5</v>
      </c>
      <c r="M9" s="171">
        <v>85.5</v>
      </c>
      <c r="N9" s="171">
        <v>85.5</v>
      </c>
      <c r="O9" s="171" t="s">
        <v>44</v>
      </c>
      <c r="P9" s="171" t="s">
        <v>44</v>
      </c>
      <c r="Q9" s="171" t="s">
        <v>44</v>
      </c>
      <c r="R9" s="171" t="s">
        <v>44</v>
      </c>
      <c r="S9" s="171" t="s">
        <v>44</v>
      </c>
      <c r="T9" s="171" t="s">
        <v>44</v>
      </c>
      <c r="U9" s="171" t="s">
        <v>44</v>
      </c>
      <c r="V9" s="171" t="s">
        <v>44</v>
      </c>
      <c r="W9" s="171" t="s">
        <v>44</v>
      </c>
      <c r="X9" s="171">
        <v>85.5</v>
      </c>
      <c r="Y9" s="171">
        <v>85.5</v>
      </c>
      <c r="Z9" s="171">
        <v>85.5</v>
      </c>
      <c r="AA9" s="171" t="s">
        <v>44</v>
      </c>
      <c r="AB9" s="171" t="s">
        <v>44</v>
      </c>
      <c r="AC9" s="171" t="s">
        <v>44</v>
      </c>
      <c r="AD9" s="171" t="s">
        <v>309</v>
      </c>
      <c r="AE9" s="171" t="s">
        <v>306</v>
      </c>
      <c r="AF9" s="171">
        <v>85.5</v>
      </c>
      <c r="AG9" s="171">
        <v>85.5</v>
      </c>
      <c r="AH9" s="76" t="s">
        <v>44</v>
      </c>
      <c r="AI9" s="171" t="s">
        <v>307</v>
      </c>
    </row>
    <row r="10" s="169" customFormat="1" ht="39.5" customHeight="1" spans="1:35">
      <c r="A10" s="12">
        <v>9</v>
      </c>
      <c r="B10" s="171" t="s">
        <v>34</v>
      </c>
      <c r="C10" s="171" t="s">
        <v>301</v>
      </c>
      <c r="D10" s="171">
        <v>20252145015</v>
      </c>
      <c r="E10" s="171" t="s">
        <v>310</v>
      </c>
      <c r="F10" s="171" t="s">
        <v>57</v>
      </c>
      <c r="G10" s="171" t="s">
        <v>38</v>
      </c>
      <c r="H10" s="171" t="s">
        <v>272</v>
      </c>
      <c r="I10" s="171" t="s">
        <v>273</v>
      </c>
      <c r="J10" s="171"/>
      <c r="K10" s="171">
        <v>85.74</v>
      </c>
      <c r="L10" s="171">
        <v>85.74</v>
      </c>
      <c r="M10" s="171">
        <v>85.74</v>
      </c>
      <c r="N10" s="171">
        <v>85.74</v>
      </c>
      <c r="O10" s="171" t="s">
        <v>44</v>
      </c>
      <c r="P10" s="171" t="s">
        <v>44</v>
      </c>
      <c r="Q10" s="171" t="s">
        <v>44</v>
      </c>
      <c r="R10" s="171" t="s">
        <v>311</v>
      </c>
      <c r="S10" s="171" t="s">
        <v>311</v>
      </c>
      <c r="T10" s="171" t="s">
        <v>311</v>
      </c>
      <c r="U10" s="171" t="s">
        <v>44</v>
      </c>
      <c r="V10" s="171" t="s">
        <v>44</v>
      </c>
      <c r="W10" s="171" t="s">
        <v>44</v>
      </c>
      <c r="X10" s="171">
        <v>87.24</v>
      </c>
      <c r="Y10" s="171">
        <v>87.24</v>
      </c>
      <c r="Z10" s="171">
        <v>87.24</v>
      </c>
      <c r="AA10" s="171" t="s">
        <v>44</v>
      </c>
      <c r="AB10" s="171" t="s">
        <v>44</v>
      </c>
      <c r="AC10" s="171" t="s">
        <v>44</v>
      </c>
      <c r="AD10" s="171" t="s">
        <v>46</v>
      </c>
      <c r="AE10" s="171" t="s">
        <v>306</v>
      </c>
      <c r="AF10" s="171">
        <v>87.74</v>
      </c>
      <c r="AG10" s="171">
        <v>87.74</v>
      </c>
      <c r="AH10" s="76" t="s">
        <v>312</v>
      </c>
      <c r="AI10" s="171" t="s">
        <v>307</v>
      </c>
    </row>
    <row r="11" s="169" customFormat="1" ht="43.2" spans="1:35">
      <c r="A11" s="12">
        <v>10</v>
      </c>
      <c r="B11" s="171" t="s">
        <v>34</v>
      </c>
      <c r="C11" s="171" t="s">
        <v>301</v>
      </c>
      <c r="D11" s="171">
        <v>20252145022</v>
      </c>
      <c r="E11" s="171" t="s">
        <v>313</v>
      </c>
      <c r="F11" s="171" t="s">
        <v>37</v>
      </c>
      <c r="G11" s="171" t="s">
        <v>38</v>
      </c>
      <c r="H11" s="171" t="s">
        <v>272</v>
      </c>
      <c r="I11" s="171" t="s">
        <v>273</v>
      </c>
      <c r="J11" s="171"/>
      <c r="K11" s="171">
        <v>87.82</v>
      </c>
      <c r="L11" s="171">
        <v>87.82</v>
      </c>
      <c r="M11" s="171">
        <v>87.82</v>
      </c>
      <c r="N11" s="171">
        <v>87.82</v>
      </c>
      <c r="O11" s="171" t="s">
        <v>44</v>
      </c>
      <c r="P11" s="171" t="s">
        <v>44</v>
      </c>
      <c r="Q11" s="171" t="s">
        <v>44</v>
      </c>
      <c r="R11" s="171" t="s">
        <v>44</v>
      </c>
      <c r="S11" s="171" t="s">
        <v>44</v>
      </c>
      <c r="T11" s="171" t="s">
        <v>44</v>
      </c>
      <c r="U11" s="171" t="s">
        <v>44</v>
      </c>
      <c r="V11" s="171" t="s">
        <v>44</v>
      </c>
      <c r="W11" s="171" t="s">
        <v>44</v>
      </c>
      <c r="X11" s="171">
        <v>87.82</v>
      </c>
      <c r="Y11" s="171">
        <v>87.82</v>
      </c>
      <c r="Z11" s="171">
        <v>87.82</v>
      </c>
      <c r="AA11" s="171" t="s">
        <v>44</v>
      </c>
      <c r="AB11" s="171" t="s">
        <v>44</v>
      </c>
      <c r="AC11" s="171" t="s">
        <v>44</v>
      </c>
      <c r="AD11" s="171" t="s">
        <v>46</v>
      </c>
      <c r="AE11" s="171" t="s">
        <v>306</v>
      </c>
      <c r="AF11" s="171">
        <v>87.82</v>
      </c>
      <c r="AG11" s="171">
        <v>87.82</v>
      </c>
      <c r="AH11" s="76" t="s">
        <v>44</v>
      </c>
      <c r="AI11" s="171" t="s">
        <v>307</v>
      </c>
    </row>
    <row r="12" s="169" customFormat="1" ht="43.2" spans="1:35">
      <c r="A12" s="12">
        <v>11</v>
      </c>
      <c r="B12" s="171" t="s">
        <v>34</v>
      </c>
      <c r="C12" s="171" t="s">
        <v>301</v>
      </c>
      <c r="D12" s="171">
        <v>20252145030</v>
      </c>
      <c r="E12" s="171" t="s">
        <v>314</v>
      </c>
      <c r="F12" s="171" t="s">
        <v>37</v>
      </c>
      <c r="G12" s="171" t="s">
        <v>38</v>
      </c>
      <c r="H12" s="171" t="s">
        <v>272</v>
      </c>
      <c r="I12" s="171" t="s">
        <v>273</v>
      </c>
      <c r="J12" s="171"/>
      <c r="K12" s="171">
        <v>86.98</v>
      </c>
      <c r="L12" s="171">
        <v>86.98</v>
      </c>
      <c r="M12" s="171">
        <v>86.98</v>
      </c>
      <c r="N12" s="171">
        <v>86.98</v>
      </c>
      <c r="O12" s="171" t="s">
        <v>44</v>
      </c>
      <c r="P12" s="171" t="s">
        <v>44</v>
      </c>
      <c r="Q12" s="171" t="s">
        <v>44</v>
      </c>
      <c r="R12" s="171" t="s">
        <v>44</v>
      </c>
      <c r="S12" s="171" t="s">
        <v>44</v>
      </c>
      <c r="T12" s="171" t="s">
        <v>44</v>
      </c>
      <c r="U12" s="171" t="s">
        <v>44</v>
      </c>
      <c r="V12" s="171" t="s">
        <v>44</v>
      </c>
      <c r="W12" s="171" t="s">
        <v>44</v>
      </c>
      <c r="X12" s="171">
        <v>86.98</v>
      </c>
      <c r="Y12" s="171">
        <v>86.98</v>
      </c>
      <c r="Z12" s="171">
        <v>86.98</v>
      </c>
      <c r="AA12" s="171" t="s">
        <v>44</v>
      </c>
      <c r="AB12" s="171" t="s">
        <v>44</v>
      </c>
      <c r="AC12" s="171" t="s">
        <v>44</v>
      </c>
      <c r="AD12" s="171" t="s">
        <v>46</v>
      </c>
      <c r="AE12" s="171" t="s">
        <v>306</v>
      </c>
      <c r="AF12" s="171">
        <v>86.98</v>
      </c>
      <c r="AG12" s="171">
        <v>86.98</v>
      </c>
      <c r="AH12" s="76" t="s">
        <v>44</v>
      </c>
      <c r="AI12" s="171" t="s">
        <v>307</v>
      </c>
    </row>
    <row r="13" s="169" customFormat="1" ht="244.8" spans="1:35">
      <c r="A13" s="12">
        <v>12</v>
      </c>
      <c r="B13" s="171" t="s">
        <v>34</v>
      </c>
      <c r="C13" s="171" t="s">
        <v>301</v>
      </c>
      <c r="D13" s="171">
        <v>20253185068</v>
      </c>
      <c r="E13" s="171" t="s">
        <v>315</v>
      </c>
      <c r="F13" s="171" t="s">
        <v>37</v>
      </c>
      <c r="G13" s="171" t="s">
        <v>316</v>
      </c>
      <c r="H13" s="171" t="s">
        <v>272</v>
      </c>
      <c r="I13" s="171" t="s">
        <v>273</v>
      </c>
      <c r="J13" s="171"/>
      <c r="K13" s="171">
        <v>86.04</v>
      </c>
      <c r="L13" s="171">
        <v>86.04</v>
      </c>
      <c r="M13" s="171">
        <v>86.04</v>
      </c>
      <c r="N13" s="171">
        <v>86.04</v>
      </c>
      <c r="O13" s="171" t="s">
        <v>44</v>
      </c>
      <c r="P13" s="171" t="s">
        <v>44</v>
      </c>
      <c r="Q13" s="171" t="s">
        <v>44</v>
      </c>
      <c r="R13" s="171" t="s">
        <v>317</v>
      </c>
      <c r="S13" s="171" t="s">
        <v>317</v>
      </c>
      <c r="T13" s="171" t="s">
        <v>317</v>
      </c>
      <c r="U13" s="171" t="s">
        <v>44</v>
      </c>
      <c r="V13" s="171" t="s">
        <v>44</v>
      </c>
      <c r="W13" s="171" t="s">
        <v>44</v>
      </c>
      <c r="X13" s="171">
        <v>90.04</v>
      </c>
      <c r="Y13" s="171">
        <v>90.04</v>
      </c>
      <c r="Z13" s="171">
        <v>90.04</v>
      </c>
      <c r="AA13" s="171" t="s">
        <v>44</v>
      </c>
      <c r="AB13" s="171" t="s">
        <v>44</v>
      </c>
      <c r="AC13" s="171" t="s">
        <v>44</v>
      </c>
      <c r="AD13" s="171" t="s">
        <v>318</v>
      </c>
      <c r="AE13" s="171" t="s">
        <v>306</v>
      </c>
      <c r="AF13" s="171">
        <v>90.04</v>
      </c>
      <c r="AG13" s="171">
        <v>90.04</v>
      </c>
      <c r="AH13" s="76" t="s">
        <v>44</v>
      </c>
      <c r="AI13" s="171" t="s">
        <v>307</v>
      </c>
    </row>
    <row r="14" s="169" customFormat="1" ht="43.2" spans="1:35">
      <c r="A14" s="12">
        <v>13</v>
      </c>
      <c r="B14" s="104" t="s">
        <v>34</v>
      </c>
      <c r="C14" s="104" t="s">
        <v>319</v>
      </c>
      <c r="D14" s="104">
        <v>20252145032</v>
      </c>
      <c r="E14" s="104" t="s">
        <v>320</v>
      </c>
      <c r="F14" s="104" t="s">
        <v>57</v>
      </c>
      <c r="G14" s="104" t="s">
        <v>38</v>
      </c>
      <c r="H14" s="104" t="s">
        <v>272</v>
      </c>
      <c r="I14" s="104" t="s">
        <v>273</v>
      </c>
      <c r="J14" s="104" t="s">
        <v>44</v>
      </c>
      <c r="K14" s="104">
        <v>90.32</v>
      </c>
      <c r="L14" s="104">
        <v>90.32</v>
      </c>
      <c r="M14" s="104">
        <v>90.32</v>
      </c>
      <c r="N14" s="104">
        <v>90.32</v>
      </c>
      <c r="O14" s="104" t="s">
        <v>44</v>
      </c>
      <c r="P14" s="104" t="s">
        <v>44</v>
      </c>
      <c r="Q14" s="104" t="s">
        <v>44</v>
      </c>
      <c r="R14" s="104" t="s">
        <v>44</v>
      </c>
      <c r="S14" s="104" t="s">
        <v>44</v>
      </c>
      <c r="T14" s="104" t="s">
        <v>44</v>
      </c>
      <c r="U14" s="104" t="s">
        <v>44</v>
      </c>
      <c r="V14" s="104" t="s">
        <v>44</v>
      </c>
      <c r="W14" s="104" t="s">
        <v>44</v>
      </c>
      <c r="X14" s="104">
        <v>90.32</v>
      </c>
      <c r="Y14" s="104">
        <v>90.32</v>
      </c>
      <c r="Z14" s="104">
        <v>90.32</v>
      </c>
      <c r="AA14" s="104" t="s">
        <v>44</v>
      </c>
      <c r="AB14" s="104" t="s">
        <v>44</v>
      </c>
      <c r="AC14" s="104" t="s">
        <v>44</v>
      </c>
      <c r="AD14" s="104" t="s">
        <v>164</v>
      </c>
      <c r="AE14" s="104" t="s">
        <v>321</v>
      </c>
      <c r="AF14" s="104">
        <v>90.32</v>
      </c>
      <c r="AG14" s="104">
        <v>90.32</v>
      </c>
      <c r="AH14" s="171" t="s">
        <v>44</v>
      </c>
      <c r="AI14" s="171" t="s">
        <v>322</v>
      </c>
    </row>
    <row r="15" s="169" customFormat="1" ht="43.2" spans="1:35">
      <c r="A15" s="12">
        <v>14</v>
      </c>
      <c r="B15" s="104" t="s">
        <v>34</v>
      </c>
      <c r="C15" s="104" t="s">
        <v>319</v>
      </c>
      <c r="D15" s="104">
        <v>20252145059</v>
      </c>
      <c r="E15" s="104" t="s">
        <v>323</v>
      </c>
      <c r="F15" s="104" t="s">
        <v>37</v>
      </c>
      <c r="G15" s="104" t="s">
        <v>38</v>
      </c>
      <c r="H15" s="104" t="s">
        <v>272</v>
      </c>
      <c r="I15" s="104" t="s">
        <v>273</v>
      </c>
      <c r="J15" s="104" t="s">
        <v>44</v>
      </c>
      <c r="K15" s="104">
        <v>90.7</v>
      </c>
      <c r="L15" s="104">
        <v>90.7</v>
      </c>
      <c r="M15" s="104">
        <v>90.7</v>
      </c>
      <c r="N15" s="104">
        <v>90.7</v>
      </c>
      <c r="O15" s="104" t="s">
        <v>44</v>
      </c>
      <c r="P15" s="104" t="s">
        <v>44</v>
      </c>
      <c r="Q15" s="104" t="s">
        <v>44</v>
      </c>
      <c r="R15" s="104" t="s">
        <v>44</v>
      </c>
      <c r="S15" s="104" t="s">
        <v>44</v>
      </c>
      <c r="T15" s="104" t="s">
        <v>44</v>
      </c>
      <c r="U15" s="104" t="s">
        <v>44</v>
      </c>
      <c r="V15" s="104" t="s">
        <v>44</v>
      </c>
      <c r="W15" s="104" t="s">
        <v>44</v>
      </c>
      <c r="X15" s="104">
        <v>90.7</v>
      </c>
      <c r="Y15" s="104">
        <v>90.7</v>
      </c>
      <c r="Z15" s="104">
        <v>90.7</v>
      </c>
      <c r="AA15" s="104" t="s">
        <v>44</v>
      </c>
      <c r="AB15" s="104" t="s">
        <v>44</v>
      </c>
      <c r="AC15" s="104" t="s">
        <v>44</v>
      </c>
      <c r="AD15" s="104" t="s">
        <v>324</v>
      </c>
      <c r="AE15" s="104" t="s">
        <v>321</v>
      </c>
      <c r="AF15" s="104">
        <v>90.7</v>
      </c>
      <c r="AG15" s="104">
        <v>90.7</v>
      </c>
      <c r="AH15" s="171" t="s">
        <v>44</v>
      </c>
      <c r="AI15" s="171" t="s">
        <v>322</v>
      </c>
    </row>
    <row r="16" s="169" customFormat="1" ht="43.2" spans="1:35">
      <c r="A16" s="12">
        <v>15</v>
      </c>
      <c r="B16" s="104" t="s">
        <v>34</v>
      </c>
      <c r="C16" s="104" t="s">
        <v>319</v>
      </c>
      <c r="D16" s="104">
        <v>20252145057</v>
      </c>
      <c r="E16" s="104" t="s">
        <v>325</v>
      </c>
      <c r="F16" s="104" t="s">
        <v>57</v>
      </c>
      <c r="G16" s="104" t="s">
        <v>38</v>
      </c>
      <c r="H16" s="104" t="s">
        <v>272</v>
      </c>
      <c r="I16" s="104" t="s">
        <v>273</v>
      </c>
      <c r="J16" s="104" t="s">
        <v>44</v>
      </c>
      <c r="K16" s="104">
        <v>87.52</v>
      </c>
      <c r="L16" s="104">
        <v>87.52</v>
      </c>
      <c r="M16" s="104">
        <v>87.52</v>
      </c>
      <c r="N16" s="104">
        <v>87.52</v>
      </c>
      <c r="O16" s="104" t="s">
        <v>44</v>
      </c>
      <c r="P16" s="104" t="s">
        <v>44</v>
      </c>
      <c r="Q16" s="104" t="s">
        <v>44</v>
      </c>
      <c r="R16" s="104" t="s">
        <v>44</v>
      </c>
      <c r="S16" s="104" t="s">
        <v>44</v>
      </c>
      <c r="T16" s="104" t="s">
        <v>44</v>
      </c>
      <c r="U16" s="104" t="s">
        <v>44</v>
      </c>
      <c r="V16" s="104" t="s">
        <v>44</v>
      </c>
      <c r="W16" s="104" t="s">
        <v>44</v>
      </c>
      <c r="X16" s="104">
        <v>87.52</v>
      </c>
      <c r="Y16" s="104">
        <v>87.52</v>
      </c>
      <c r="Z16" s="104">
        <v>87.52</v>
      </c>
      <c r="AA16" s="104" t="s">
        <v>44</v>
      </c>
      <c r="AB16" s="104" t="s">
        <v>44</v>
      </c>
      <c r="AC16" s="104" t="s">
        <v>44</v>
      </c>
      <c r="AD16" s="104" t="s">
        <v>164</v>
      </c>
      <c r="AE16" s="104" t="s">
        <v>321</v>
      </c>
      <c r="AF16" s="104">
        <v>87.52</v>
      </c>
      <c r="AG16" s="104">
        <v>87.52</v>
      </c>
      <c r="AH16" s="171" t="s">
        <v>44</v>
      </c>
      <c r="AI16" s="171" t="s">
        <v>322</v>
      </c>
    </row>
    <row r="17" s="169" customFormat="1" ht="43.2" spans="1:35">
      <c r="A17" s="12">
        <v>16</v>
      </c>
      <c r="B17" s="104" t="s">
        <v>34</v>
      </c>
      <c r="C17" s="104" t="s">
        <v>319</v>
      </c>
      <c r="D17" s="104">
        <v>20252145042</v>
      </c>
      <c r="E17" s="104" t="s">
        <v>326</v>
      </c>
      <c r="F17" s="104" t="s">
        <v>37</v>
      </c>
      <c r="G17" s="104" t="s">
        <v>38</v>
      </c>
      <c r="H17" s="104" t="s">
        <v>272</v>
      </c>
      <c r="I17" s="104" t="s">
        <v>273</v>
      </c>
      <c r="J17" s="104" t="s">
        <v>44</v>
      </c>
      <c r="K17" s="104">
        <v>91.04</v>
      </c>
      <c r="L17" s="104">
        <v>91.04</v>
      </c>
      <c r="M17" s="104">
        <v>91.04</v>
      </c>
      <c r="N17" s="104">
        <v>91.04</v>
      </c>
      <c r="O17" s="104" t="s">
        <v>44</v>
      </c>
      <c r="P17" s="104" t="s">
        <v>44</v>
      </c>
      <c r="Q17" s="104" t="s">
        <v>44</v>
      </c>
      <c r="R17" s="104" t="s">
        <v>44</v>
      </c>
      <c r="S17" s="104" t="s">
        <v>44</v>
      </c>
      <c r="T17" s="104" t="s">
        <v>44</v>
      </c>
      <c r="U17" s="104" t="s">
        <v>44</v>
      </c>
      <c r="V17" s="104" t="s">
        <v>44</v>
      </c>
      <c r="W17" s="104" t="s">
        <v>44</v>
      </c>
      <c r="X17" s="104">
        <v>91.04</v>
      </c>
      <c r="Y17" s="104">
        <v>91.04</v>
      </c>
      <c r="Z17" s="104">
        <v>91.04</v>
      </c>
      <c r="AA17" s="104" t="s">
        <v>44</v>
      </c>
      <c r="AB17" s="104" t="s">
        <v>44</v>
      </c>
      <c r="AC17" s="104" t="s">
        <v>44</v>
      </c>
      <c r="AD17" s="104" t="s">
        <v>147</v>
      </c>
      <c r="AE17" s="104" t="s">
        <v>321</v>
      </c>
      <c r="AF17" s="104">
        <v>91.04</v>
      </c>
      <c r="AG17" s="104">
        <v>91.04</v>
      </c>
      <c r="AH17" s="171" t="s">
        <v>44</v>
      </c>
      <c r="AI17" s="171" t="s">
        <v>322</v>
      </c>
    </row>
    <row r="18" s="170" customFormat="1" ht="34" customHeight="1" spans="1:35">
      <c r="A18" s="12">
        <v>17</v>
      </c>
      <c r="B18" s="104" t="s">
        <v>34</v>
      </c>
      <c r="C18" s="104" t="s">
        <v>327</v>
      </c>
      <c r="D18" s="189" t="s">
        <v>328</v>
      </c>
      <c r="E18" s="104" t="s">
        <v>329</v>
      </c>
      <c r="F18" s="104" t="s">
        <v>37</v>
      </c>
      <c r="G18" s="104" t="s">
        <v>38</v>
      </c>
      <c r="H18" s="104" t="s">
        <v>272</v>
      </c>
      <c r="I18" s="104" t="s">
        <v>273</v>
      </c>
      <c r="J18" s="104">
        <v>0</v>
      </c>
      <c r="K18" s="104">
        <v>87.4</v>
      </c>
      <c r="L18" s="104">
        <v>87.4</v>
      </c>
      <c r="M18" s="104">
        <v>87.4</v>
      </c>
      <c r="N18" s="104">
        <v>87.4</v>
      </c>
      <c r="O18" s="104">
        <v>0</v>
      </c>
      <c r="P18" s="104">
        <v>0</v>
      </c>
      <c r="Q18" s="104">
        <v>0</v>
      </c>
      <c r="R18" s="104">
        <v>0</v>
      </c>
      <c r="S18" s="104">
        <v>0</v>
      </c>
      <c r="T18" s="104">
        <v>0</v>
      </c>
      <c r="U18" s="104">
        <v>0</v>
      </c>
      <c r="V18" s="104">
        <v>0</v>
      </c>
      <c r="W18" s="104">
        <v>0</v>
      </c>
      <c r="X18" s="104">
        <v>87.4</v>
      </c>
      <c r="Y18" s="104">
        <v>87.4</v>
      </c>
      <c r="Z18" s="104">
        <v>87.4</v>
      </c>
      <c r="AA18" s="104" t="s">
        <v>44</v>
      </c>
      <c r="AB18" s="104" t="s">
        <v>44</v>
      </c>
      <c r="AC18" s="104" t="s">
        <v>44</v>
      </c>
      <c r="AD18" s="104" t="s">
        <v>65</v>
      </c>
      <c r="AE18" s="104" t="s">
        <v>330</v>
      </c>
      <c r="AF18" s="104">
        <v>87.4</v>
      </c>
      <c r="AG18" s="104">
        <v>87.4</v>
      </c>
      <c r="AH18" s="104" t="s">
        <v>44</v>
      </c>
      <c r="AI18" s="104" t="s">
        <v>331</v>
      </c>
    </row>
    <row r="19" s="170" customFormat="1" ht="43.2" spans="1:35">
      <c r="A19" s="12">
        <v>18</v>
      </c>
      <c r="B19" s="104" t="s">
        <v>34</v>
      </c>
      <c r="C19" s="104" t="s">
        <v>327</v>
      </c>
      <c r="D19" s="189" t="s">
        <v>332</v>
      </c>
      <c r="E19" s="104" t="s">
        <v>333</v>
      </c>
      <c r="F19" s="104" t="s">
        <v>37</v>
      </c>
      <c r="G19" s="104" t="s">
        <v>38</v>
      </c>
      <c r="H19" s="104" t="s">
        <v>272</v>
      </c>
      <c r="I19" s="104" t="s">
        <v>273</v>
      </c>
      <c r="J19" s="104">
        <v>0</v>
      </c>
      <c r="K19" s="104">
        <v>88.64</v>
      </c>
      <c r="L19" s="104">
        <v>88.64</v>
      </c>
      <c r="M19" s="104">
        <v>88.64</v>
      </c>
      <c r="N19" s="104">
        <v>88.64</v>
      </c>
      <c r="O19" s="104">
        <v>0</v>
      </c>
      <c r="P19" s="104">
        <v>0</v>
      </c>
      <c r="Q19" s="104">
        <v>0</v>
      </c>
      <c r="R19" s="104">
        <v>0</v>
      </c>
      <c r="S19" s="104">
        <v>0</v>
      </c>
      <c r="T19" s="104">
        <v>0</v>
      </c>
      <c r="U19" s="104">
        <v>0</v>
      </c>
      <c r="V19" s="104">
        <v>0</v>
      </c>
      <c r="W19" s="104">
        <v>0</v>
      </c>
      <c r="X19" s="104">
        <v>88.64</v>
      </c>
      <c r="Y19" s="104">
        <v>88.64</v>
      </c>
      <c r="Z19" s="104">
        <v>88.64</v>
      </c>
      <c r="AA19" s="104" t="s">
        <v>44</v>
      </c>
      <c r="AB19" s="104" t="s">
        <v>44</v>
      </c>
      <c r="AC19" s="104" t="s">
        <v>44</v>
      </c>
      <c r="AD19" s="104" t="s">
        <v>334</v>
      </c>
      <c r="AE19" s="104" t="s">
        <v>330</v>
      </c>
      <c r="AF19" s="104">
        <v>88.64</v>
      </c>
      <c r="AG19" s="104">
        <v>88.64</v>
      </c>
      <c r="AH19" s="104" t="s">
        <v>44</v>
      </c>
      <c r="AI19" s="104" t="s">
        <v>331</v>
      </c>
    </row>
    <row r="20" s="170" customFormat="1" ht="43.2" spans="1:35">
      <c r="A20" s="12">
        <v>19</v>
      </c>
      <c r="B20" s="104" t="s">
        <v>34</v>
      </c>
      <c r="C20" s="104" t="s">
        <v>327</v>
      </c>
      <c r="D20" s="189" t="s">
        <v>335</v>
      </c>
      <c r="E20" s="104" t="s">
        <v>336</v>
      </c>
      <c r="F20" s="104" t="s">
        <v>57</v>
      </c>
      <c r="G20" s="104" t="s">
        <v>38</v>
      </c>
      <c r="H20" s="104" t="s">
        <v>272</v>
      </c>
      <c r="I20" s="104" t="s">
        <v>273</v>
      </c>
      <c r="J20" s="104">
        <v>0</v>
      </c>
      <c r="K20" s="104">
        <v>90.84</v>
      </c>
      <c r="L20" s="104">
        <v>90.84</v>
      </c>
      <c r="M20" s="104">
        <v>90.84</v>
      </c>
      <c r="N20" s="104">
        <v>90.84</v>
      </c>
      <c r="O20" s="104">
        <v>0</v>
      </c>
      <c r="P20" s="104">
        <v>0</v>
      </c>
      <c r="Q20" s="104">
        <v>0</v>
      </c>
      <c r="R20" s="104">
        <v>0</v>
      </c>
      <c r="S20" s="104">
        <v>0</v>
      </c>
      <c r="T20" s="104">
        <v>0</v>
      </c>
      <c r="U20" s="104">
        <v>0</v>
      </c>
      <c r="V20" s="104">
        <v>0</v>
      </c>
      <c r="W20" s="104">
        <v>0</v>
      </c>
      <c r="X20" s="104">
        <v>90.84</v>
      </c>
      <c r="Y20" s="104">
        <v>90.84</v>
      </c>
      <c r="Z20" s="104">
        <v>90.84</v>
      </c>
      <c r="AA20" s="104" t="s">
        <v>44</v>
      </c>
      <c r="AB20" s="104" t="s">
        <v>44</v>
      </c>
      <c r="AC20" s="104" t="s">
        <v>44</v>
      </c>
      <c r="AD20" s="104" t="s">
        <v>244</v>
      </c>
      <c r="AE20" s="104" t="s">
        <v>330</v>
      </c>
      <c r="AF20" s="104">
        <v>90.84</v>
      </c>
      <c r="AG20" s="104">
        <v>90.84</v>
      </c>
      <c r="AH20" s="104" t="s">
        <v>44</v>
      </c>
      <c r="AI20" s="104" t="s">
        <v>331</v>
      </c>
    </row>
    <row r="21" s="169" customFormat="1" ht="43.2" spans="1:35">
      <c r="A21" s="12">
        <v>20</v>
      </c>
      <c r="B21" s="171" t="s">
        <v>34</v>
      </c>
      <c r="C21" s="171" t="s">
        <v>337</v>
      </c>
      <c r="D21" s="171">
        <v>20252145010</v>
      </c>
      <c r="E21" s="171" t="s">
        <v>338</v>
      </c>
      <c r="F21" s="171" t="s">
        <v>37</v>
      </c>
      <c r="G21" s="171" t="s">
        <v>38</v>
      </c>
      <c r="H21" s="171" t="s">
        <v>272</v>
      </c>
      <c r="I21" s="171" t="s">
        <v>273</v>
      </c>
      <c r="J21" s="171"/>
      <c r="K21" s="171">
        <v>87.6</v>
      </c>
      <c r="L21" s="171">
        <v>87.6</v>
      </c>
      <c r="M21" s="171">
        <v>87.6</v>
      </c>
      <c r="N21" s="171">
        <v>87.6</v>
      </c>
      <c r="O21" s="171">
        <v>0</v>
      </c>
      <c r="P21" s="171">
        <v>0</v>
      </c>
      <c r="Q21" s="171">
        <v>0</v>
      </c>
      <c r="R21" s="171">
        <v>0</v>
      </c>
      <c r="S21" s="171">
        <v>0</v>
      </c>
      <c r="T21" s="171">
        <v>0</v>
      </c>
      <c r="U21" s="171">
        <v>0</v>
      </c>
      <c r="V21" s="171">
        <v>0</v>
      </c>
      <c r="W21" s="171">
        <v>0</v>
      </c>
      <c r="X21" s="171">
        <v>87.6</v>
      </c>
      <c r="Y21" s="171">
        <v>87.6</v>
      </c>
      <c r="Z21" s="171">
        <v>87.6</v>
      </c>
      <c r="AA21" s="171" t="s">
        <v>44</v>
      </c>
      <c r="AB21" s="171" t="s">
        <v>44</v>
      </c>
      <c r="AC21" s="171" t="s">
        <v>44</v>
      </c>
      <c r="AD21" s="171" t="s">
        <v>339</v>
      </c>
      <c r="AE21" s="171" t="s">
        <v>331</v>
      </c>
      <c r="AF21" s="171">
        <v>87.6</v>
      </c>
      <c r="AG21" s="171">
        <v>87.6</v>
      </c>
      <c r="AH21" s="171" t="s">
        <v>44</v>
      </c>
      <c r="AI21" s="171" t="s">
        <v>340</v>
      </c>
    </row>
    <row r="22" s="169" customFormat="1" ht="100.8" spans="1:35">
      <c r="A22" s="12">
        <v>21</v>
      </c>
      <c r="B22" s="171" t="s">
        <v>34</v>
      </c>
      <c r="C22" s="171" t="s">
        <v>337</v>
      </c>
      <c r="D22" s="171">
        <v>20252145028</v>
      </c>
      <c r="E22" s="171" t="s">
        <v>341</v>
      </c>
      <c r="F22" s="171" t="s">
        <v>37</v>
      </c>
      <c r="G22" s="171" t="s">
        <v>38</v>
      </c>
      <c r="H22" s="171" t="s">
        <v>272</v>
      </c>
      <c r="I22" s="171" t="s">
        <v>273</v>
      </c>
      <c r="J22" s="171"/>
      <c r="K22" s="171">
        <v>88.64</v>
      </c>
      <c r="L22" s="171">
        <v>88.64</v>
      </c>
      <c r="M22" s="171">
        <v>88.64</v>
      </c>
      <c r="N22" s="171">
        <v>88.64</v>
      </c>
      <c r="O22" s="171">
        <v>0</v>
      </c>
      <c r="P22" s="171">
        <v>0</v>
      </c>
      <c r="Q22" s="171">
        <v>0</v>
      </c>
      <c r="R22" s="171" t="s">
        <v>342</v>
      </c>
      <c r="S22" s="171" t="s">
        <v>343</v>
      </c>
      <c r="T22" s="171" t="s">
        <v>343</v>
      </c>
      <c r="U22" s="171">
        <v>0</v>
      </c>
      <c r="V22" s="171">
        <v>0</v>
      </c>
      <c r="W22" s="171">
        <v>0</v>
      </c>
      <c r="X22" s="171">
        <v>90.64</v>
      </c>
      <c r="Y22" s="171">
        <v>89.64</v>
      </c>
      <c r="Z22" s="171">
        <v>89.64</v>
      </c>
      <c r="AA22" s="171" t="s">
        <v>44</v>
      </c>
      <c r="AB22" s="171" t="s">
        <v>44</v>
      </c>
      <c r="AC22" s="171" t="s">
        <v>44</v>
      </c>
      <c r="AD22" s="171" t="s">
        <v>344</v>
      </c>
      <c r="AE22" s="171" t="s">
        <v>331</v>
      </c>
      <c r="AF22" s="171">
        <v>89.64</v>
      </c>
      <c r="AG22" s="171">
        <v>89.64</v>
      </c>
      <c r="AH22" s="171" t="s">
        <v>44</v>
      </c>
      <c r="AI22" s="171" t="s">
        <v>340</v>
      </c>
    </row>
  </sheetData>
  <dataValidations count="2">
    <dataValidation type="list" allowBlank="1" showInputMessage="1" showErrorMessage="1" sqref="H2:H4">
      <formula1>"是,否"</formula1>
    </dataValidation>
    <dataValidation type="list" allowBlank="1" showInputMessage="1" showErrorMessage="1" sqref="I2:I4">
      <formula1>"推免,全国统考"</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47"/>
  <sheetViews>
    <sheetView zoomScale="70" zoomScaleNormal="70" topLeftCell="A38" workbookViewId="0">
      <selection activeCell="A1" sqref="A1:D47"/>
    </sheetView>
  </sheetViews>
  <sheetFormatPr defaultColWidth="8.73148148148148" defaultRowHeight="14.4"/>
  <cols>
    <col min="1" max="1" width="8.73148148148148" style="147"/>
    <col min="2" max="2" width="18.1851851851852" style="147" customWidth="1"/>
    <col min="3" max="3" width="13.6388888888889" style="147" customWidth="1"/>
    <col min="4" max="4" width="12.8148148148148" style="147"/>
    <col min="5" max="17" width="8.73148148148148" style="147"/>
    <col min="18" max="18" width="27.2685185185185" style="147" customWidth="1"/>
    <col min="19" max="31" width="8.73148148148148" style="147"/>
    <col min="32" max="33" width="9.5462962962963" style="148"/>
    <col min="34" max="35" width="8.73148148148148" style="147"/>
    <col min="36" max="16384" width="8.73148148148148" style="149"/>
  </cols>
  <sheetData>
    <row r="1" s="143" customFormat="1" ht="156" spans="1:35">
      <c r="A1" s="11" t="s">
        <v>0</v>
      </c>
      <c r="B1" s="11" t="s">
        <v>1</v>
      </c>
      <c r="C1" s="11" t="s">
        <v>345</v>
      </c>
      <c r="D1" s="11" t="s">
        <v>3</v>
      </c>
      <c r="E1" s="11" t="s">
        <v>4</v>
      </c>
      <c r="F1" s="11" t="s">
        <v>5</v>
      </c>
      <c r="G1" s="11" t="s">
        <v>6</v>
      </c>
      <c r="H1" s="11" t="s">
        <v>254</v>
      </c>
      <c r="I1" s="11" t="s">
        <v>255</v>
      </c>
      <c r="J1" s="11" t="s">
        <v>256</v>
      </c>
      <c r="K1" s="11" t="s">
        <v>257</v>
      </c>
      <c r="L1" s="11" t="s">
        <v>10</v>
      </c>
      <c r="M1" s="18" t="s">
        <v>258</v>
      </c>
      <c r="N1" s="18" t="s">
        <v>259</v>
      </c>
      <c r="O1" s="11" t="s">
        <v>13</v>
      </c>
      <c r="P1" s="18" t="s">
        <v>260</v>
      </c>
      <c r="Q1" s="18" t="s">
        <v>261</v>
      </c>
      <c r="R1" s="11" t="s">
        <v>16</v>
      </c>
      <c r="S1" s="18" t="s">
        <v>262</v>
      </c>
      <c r="T1" s="18" t="s">
        <v>263</v>
      </c>
      <c r="U1" s="11" t="s">
        <v>19</v>
      </c>
      <c r="V1" s="18" t="s">
        <v>264</v>
      </c>
      <c r="W1" s="18" t="s">
        <v>265</v>
      </c>
      <c r="X1" s="11" t="s">
        <v>22</v>
      </c>
      <c r="Y1" s="18" t="s">
        <v>266</v>
      </c>
      <c r="Z1" s="18" t="s">
        <v>267</v>
      </c>
      <c r="AA1" s="11" t="s">
        <v>25</v>
      </c>
      <c r="AB1" s="18" t="s">
        <v>268</v>
      </c>
      <c r="AC1" s="18" t="s">
        <v>269</v>
      </c>
      <c r="AD1" s="11" t="s">
        <v>28</v>
      </c>
      <c r="AE1" s="11" t="s">
        <v>29</v>
      </c>
      <c r="AF1" s="156" t="s">
        <v>30</v>
      </c>
      <c r="AG1" s="156" t="s">
        <v>31</v>
      </c>
      <c r="AH1" s="74" t="s">
        <v>32</v>
      </c>
      <c r="AI1" s="74" t="s">
        <v>33</v>
      </c>
    </row>
    <row r="2" s="144" customFormat="1" ht="43.2" spans="1:35">
      <c r="A2" s="150">
        <v>1</v>
      </c>
      <c r="B2" s="151" t="s">
        <v>34</v>
      </c>
      <c r="C2" s="151" t="s">
        <v>346</v>
      </c>
      <c r="D2" s="151">
        <v>20252145041</v>
      </c>
      <c r="E2" s="12" t="s">
        <v>347</v>
      </c>
      <c r="F2" s="12" t="s">
        <v>37</v>
      </c>
      <c r="G2" s="12" t="s">
        <v>38</v>
      </c>
      <c r="H2" s="12" t="s">
        <v>272</v>
      </c>
      <c r="I2" s="12" t="s">
        <v>348</v>
      </c>
      <c r="J2" s="12">
        <v>365</v>
      </c>
      <c r="K2" s="12">
        <v>91.86</v>
      </c>
      <c r="L2" s="12">
        <v>76.772</v>
      </c>
      <c r="M2" s="12">
        <f>J2*0.2*0.8+K2*0.2</f>
        <v>76.772</v>
      </c>
      <c r="N2" s="12">
        <f>J2*0.2*0.8+K2*0.2</f>
        <v>76.772</v>
      </c>
      <c r="O2" s="12">
        <v>0</v>
      </c>
      <c r="P2" s="12">
        <v>0</v>
      </c>
      <c r="Q2" s="12">
        <v>0</v>
      </c>
      <c r="R2" s="12">
        <v>0</v>
      </c>
      <c r="S2" s="12">
        <v>0</v>
      </c>
      <c r="T2" s="12">
        <v>0</v>
      </c>
      <c r="U2" s="12">
        <v>0</v>
      </c>
      <c r="V2" s="12">
        <v>0</v>
      </c>
      <c r="W2" s="12">
        <v>0</v>
      </c>
      <c r="X2" s="12">
        <v>76.772</v>
      </c>
      <c r="Y2" s="12">
        <v>76.772</v>
      </c>
      <c r="Z2" s="12">
        <v>76.772</v>
      </c>
      <c r="AA2" s="12" t="s">
        <v>44</v>
      </c>
      <c r="AB2" s="12" t="s">
        <v>44</v>
      </c>
      <c r="AC2" s="12" t="s">
        <v>44</v>
      </c>
      <c r="AD2" s="12" t="s">
        <v>349</v>
      </c>
      <c r="AE2" s="12" t="s">
        <v>350</v>
      </c>
      <c r="AF2" s="157">
        <v>76.772</v>
      </c>
      <c r="AG2" s="157">
        <v>76.772</v>
      </c>
      <c r="AH2" s="163" t="s">
        <v>44</v>
      </c>
      <c r="AI2" s="163" t="s">
        <v>351</v>
      </c>
    </row>
    <row r="3" s="144" customFormat="1" ht="43.2" spans="1:35">
      <c r="A3" s="150">
        <v>2</v>
      </c>
      <c r="B3" s="151" t="s">
        <v>34</v>
      </c>
      <c r="C3" s="151" t="s">
        <v>346</v>
      </c>
      <c r="D3" s="151">
        <v>20252145040</v>
      </c>
      <c r="E3" s="12" t="s">
        <v>352</v>
      </c>
      <c r="F3" s="12" t="s">
        <v>37</v>
      </c>
      <c r="G3" s="12" t="s">
        <v>38</v>
      </c>
      <c r="H3" s="12" t="s">
        <v>272</v>
      </c>
      <c r="I3" s="12" t="s">
        <v>348</v>
      </c>
      <c r="J3" s="12">
        <v>366</v>
      </c>
      <c r="K3" s="12">
        <v>89.2</v>
      </c>
      <c r="L3" s="12">
        <v>76.4</v>
      </c>
      <c r="M3" s="12">
        <f>J3*0.2*0.8+K3*0.2</f>
        <v>76.4</v>
      </c>
      <c r="N3" s="12">
        <f>J3*0.2*0.8+K3*0.2</f>
        <v>76.4</v>
      </c>
      <c r="O3" s="12">
        <v>0</v>
      </c>
      <c r="P3" s="12">
        <v>0</v>
      </c>
      <c r="Q3" s="12">
        <v>0</v>
      </c>
      <c r="R3" s="12">
        <v>0</v>
      </c>
      <c r="S3" s="12">
        <v>0</v>
      </c>
      <c r="T3" s="12">
        <v>0</v>
      </c>
      <c r="U3" s="12">
        <v>0</v>
      </c>
      <c r="V3" s="12">
        <v>0</v>
      </c>
      <c r="W3" s="12">
        <v>0</v>
      </c>
      <c r="X3" s="12">
        <v>76.4</v>
      </c>
      <c r="Y3" s="12">
        <v>76.4</v>
      </c>
      <c r="Z3" s="12">
        <v>76.4</v>
      </c>
      <c r="AA3" s="12" t="s">
        <v>44</v>
      </c>
      <c r="AB3" s="12" t="s">
        <v>44</v>
      </c>
      <c r="AC3" s="12" t="s">
        <v>44</v>
      </c>
      <c r="AD3" s="12" t="s">
        <v>101</v>
      </c>
      <c r="AE3" s="12" t="s">
        <v>350</v>
      </c>
      <c r="AF3" s="157">
        <v>76.4</v>
      </c>
      <c r="AG3" s="157">
        <v>76.4</v>
      </c>
      <c r="AH3" s="163" t="s">
        <v>44</v>
      </c>
      <c r="AI3" s="163" t="s">
        <v>351</v>
      </c>
    </row>
    <row r="4" s="144" customFormat="1" ht="43.2" spans="1:35">
      <c r="A4" s="150">
        <v>3</v>
      </c>
      <c r="B4" s="151" t="s">
        <v>34</v>
      </c>
      <c r="C4" s="151" t="s">
        <v>319</v>
      </c>
      <c r="D4" s="151">
        <v>20252145062</v>
      </c>
      <c r="E4" s="12" t="s">
        <v>353</v>
      </c>
      <c r="F4" s="12" t="s">
        <v>37</v>
      </c>
      <c r="G4" s="12" t="s">
        <v>38</v>
      </c>
      <c r="H4" s="12" t="s">
        <v>272</v>
      </c>
      <c r="I4" s="12" t="s">
        <v>348</v>
      </c>
      <c r="J4" s="12">
        <v>360</v>
      </c>
      <c r="K4" s="12">
        <v>92.02</v>
      </c>
      <c r="L4" s="12">
        <v>76.004</v>
      </c>
      <c r="M4" s="12">
        <v>76.004</v>
      </c>
      <c r="N4" s="12">
        <v>76.004</v>
      </c>
      <c r="O4" s="12" t="s">
        <v>44</v>
      </c>
      <c r="P4" s="12" t="s">
        <v>44</v>
      </c>
      <c r="Q4" s="12" t="s">
        <v>44</v>
      </c>
      <c r="R4" s="12" t="s">
        <v>44</v>
      </c>
      <c r="S4" s="12" t="s">
        <v>44</v>
      </c>
      <c r="T4" s="12" t="s">
        <v>44</v>
      </c>
      <c r="U4" s="12" t="s">
        <v>44</v>
      </c>
      <c r="V4" s="12" t="s">
        <v>44</v>
      </c>
      <c r="W4" s="12" t="s">
        <v>44</v>
      </c>
      <c r="X4" s="12">
        <v>76.004</v>
      </c>
      <c r="Y4" s="12">
        <v>76.004</v>
      </c>
      <c r="Z4" s="12">
        <v>76.004</v>
      </c>
      <c r="AA4" s="12" t="s">
        <v>44</v>
      </c>
      <c r="AB4" s="12" t="s">
        <v>44</v>
      </c>
      <c r="AC4" s="12" t="s">
        <v>44</v>
      </c>
      <c r="AD4" s="12" t="s">
        <v>164</v>
      </c>
      <c r="AE4" s="12" t="s">
        <v>321</v>
      </c>
      <c r="AF4" s="157">
        <v>76.004</v>
      </c>
      <c r="AG4" s="157">
        <v>76.004</v>
      </c>
      <c r="AH4" s="163" t="s">
        <v>44</v>
      </c>
      <c r="AI4" s="163" t="s">
        <v>322</v>
      </c>
    </row>
    <row r="5" s="144" customFormat="1" ht="72" spans="1:35">
      <c r="A5" s="150">
        <v>4</v>
      </c>
      <c r="B5" s="151" t="s">
        <v>34</v>
      </c>
      <c r="C5" s="151" t="s">
        <v>279</v>
      </c>
      <c r="D5" s="151">
        <v>20252145012</v>
      </c>
      <c r="E5" s="12" t="s">
        <v>354</v>
      </c>
      <c r="F5" s="12" t="s">
        <v>37</v>
      </c>
      <c r="G5" s="12" t="s">
        <v>38</v>
      </c>
      <c r="H5" s="12" t="s">
        <v>272</v>
      </c>
      <c r="I5" s="12" t="s">
        <v>348</v>
      </c>
      <c r="J5" s="12">
        <v>312</v>
      </c>
      <c r="K5" s="12">
        <v>88.36</v>
      </c>
      <c r="L5" s="12">
        <v>67.592</v>
      </c>
      <c r="M5" s="12">
        <v>67.592</v>
      </c>
      <c r="N5" s="103">
        <v>67.592</v>
      </c>
      <c r="O5" s="12" t="s">
        <v>355</v>
      </c>
      <c r="P5" s="103">
        <v>7</v>
      </c>
      <c r="Q5" s="12" t="s">
        <v>356</v>
      </c>
      <c r="R5" s="12" t="s">
        <v>44</v>
      </c>
      <c r="S5" s="103">
        <v>0</v>
      </c>
      <c r="T5" s="103">
        <v>0</v>
      </c>
      <c r="U5" s="12" t="s">
        <v>44</v>
      </c>
      <c r="V5" s="12" t="s">
        <v>44</v>
      </c>
      <c r="W5" s="12" t="s">
        <v>44</v>
      </c>
      <c r="X5" s="12">
        <v>76.592</v>
      </c>
      <c r="Y5" s="103">
        <v>74.592</v>
      </c>
      <c r="Z5" s="103">
        <v>74.592</v>
      </c>
      <c r="AA5" s="12"/>
      <c r="AB5" s="12" t="s">
        <v>357</v>
      </c>
      <c r="AC5" s="12" t="s">
        <v>357</v>
      </c>
      <c r="AD5" s="12" t="s">
        <v>358</v>
      </c>
      <c r="AE5" s="12" t="s">
        <v>285</v>
      </c>
      <c r="AF5" s="158">
        <v>74.592</v>
      </c>
      <c r="AG5" s="158">
        <v>74.592</v>
      </c>
      <c r="AH5" s="163" t="s">
        <v>44</v>
      </c>
      <c r="AI5" s="163" t="s">
        <v>47</v>
      </c>
    </row>
    <row r="6" s="144" customFormat="1" ht="201.6" spans="1:35">
      <c r="A6" s="150">
        <v>5</v>
      </c>
      <c r="B6" s="151" t="s">
        <v>34</v>
      </c>
      <c r="C6" s="151" t="s">
        <v>346</v>
      </c>
      <c r="D6" s="151">
        <v>20252145003</v>
      </c>
      <c r="E6" s="12" t="s">
        <v>359</v>
      </c>
      <c r="F6" s="12" t="s">
        <v>37</v>
      </c>
      <c r="G6" s="12" t="s">
        <v>38</v>
      </c>
      <c r="H6" s="12" t="s">
        <v>272</v>
      </c>
      <c r="I6" s="12" t="s">
        <v>348</v>
      </c>
      <c r="J6" s="12">
        <v>343</v>
      </c>
      <c r="K6" s="12">
        <v>87.4</v>
      </c>
      <c r="L6" s="12">
        <v>72.36</v>
      </c>
      <c r="M6" s="12">
        <f>J6*0.2*0.8+K6*0.2</f>
        <v>72.36</v>
      </c>
      <c r="N6" s="12">
        <f>J6*0.2*0.8+K6*0.2</f>
        <v>72.36</v>
      </c>
      <c r="O6" s="12">
        <v>0</v>
      </c>
      <c r="P6" s="12">
        <v>0</v>
      </c>
      <c r="Q6" s="12">
        <v>0</v>
      </c>
      <c r="R6" s="12" t="s">
        <v>360</v>
      </c>
      <c r="S6" s="12" t="s">
        <v>361</v>
      </c>
      <c r="T6" s="12" t="s">
        <v>362</v>
      </c>
      <c r="U6" s="12">
        <v>0</v>
      </c>
      <c r="V6" s="12">
        <v>0</v>
      </c>
      <c r="W6" s="12">
        <v>0</v>
      </c>
      <c r="X6" s="12">
        <v>76.36</v>
      </c>
      <c r="Y6" s="12">
        <f>72.36+1.5+1.5</f>
        <v>75.36</v>
      </c>
      <c r="Z6" s="12">
        <v>73.86</v>
      </c>
      <c r="AA6" s="12" t="s">
        <v>44</v>
      </c>
      <c r="AB6" s="12" t="s">
        <v>44</v>
      </c>
      <c r="AC6" s="12" t="s">
        <v>44</v>
      </c>
      <c r="AD6" s="12" t="s">
        <v>101</v>
      </c>
      <c r="AE6" s="12" t="s">
        <v>350</v>
      </c>
      <c r="AF6" s="157">
        <v>73.86</v>
      </c>
      <c r="AG6" s="157">
        <v>73.86</v>
      </c>
      <c r="AH6" s="163" t="s">
        <v>44</v>
      </c>
      <c r="AI6" s="163" t="s">
        <v>351</v>
      </c>
    </row>
    <row r="7" s="144" customFormat="1" ht="43.2" spans="1:35">
      <c r="A7" s="150">
        <v>6</v>
      </c>
      <c r="B7" s="151" t="s">
        <v>34</v>
      </c>
      <c r="C7" s="151" t="s">
        <v>346</v>
      </c>
      <c r="D7" s="151">
        <v>20252143035</v>
      </c>
      <c r="E7" s="12" t="s">
        <v>363</v>
      </c>
      <c r="F7" s="12" t="s">
        <v>37</v>
      </c>
      <c r="G7" s="12" t="s">
        <v>38</v>
      </c>
      <c r="H7" s="12" t="s">
        <v>272</v>
      </c>
      <c r="I7" s="12" t="s">
        <v>348</v>
      </c>
      <c r="J7" s="12">
        <v>348</v>
      </c>
      <c r="K7" s="12">
        <v>90.04</v>
      </c>
      <c r="L7" s="12">
        <v>73.688</v>
      </c>
      <c r="M7" s="12">
        <f>J7*0.2*0.8+K7*0.2</f>
        <v>73.688</v>
      </c>
      <c r="N7" s="12">
        <f>J7*0.2*0.8+K7*0.2</f>
        <v>73.688</v>
      </c>
      <c r="O7" s="12">
        <v>0</v>
      </c>
      <c r="P7" s="12">
        <v>0</v>
      </c>
      <c r="Q7" s="12">
        <v>0</v>
      </c>
      <c r="R7" s="12">
        <v>0</v>
      </c>
      <c r="S7" s="12">
        <v>0</v>
      </c>
      <c r="T7" s="12">
        <v>0</v>
      </c>
      <c r="U7" s="12">
        <v>0</v>
      </c>
      <c r="V7" s="12">
        <v>0</v>
      </c>
      <c r="W7" s="12">
        <v>0</v>
      </c>
      <c r="X7" s="12">
        <v>73.688</v>
      </c>
      <c r="Y7" s="12">
        <v>73.688</v>
      </c>
      <c r="Z7" s="12">
        <v>73.688</v>
      </c>
      <c r="AA7" s="12" t="s">
        <v>44</v>
      </c>
      <c r="AB7" s="12" t="s">
        <v>44</v>
      </c>
      <c r="AC7" s="12" t="s">
        <v>44</v>
      </c>
      <c r="AD7" s="12" t="s">
        <v>349</v>
      </c>
      <c r="AE7" s="12" t="s">
        <v>350</v>
      </c>
      <c r="AF7" s="157">
        <v>73.688</v>
      </c>
      <c r="AG7" s="157">
        <v>73.688</v>
      </c>
      <c r="AH7" s="163" t="s">
        <v>44</v>
      </c>
      <c r="AI7" s="163" t="s">
        <v>351</v>
      </c>
    </row>
    <row r="8" s="144" customFormat="1" ht="57.6" spans="1:35">
      <c r="A8" s="150">
        <v>7</v>
      </c>
      <c r="B8" s="151" t="s">
        <v>34</v>
      </c>
      <c r="C8" s="151" t="s">
        <v>327</v>
      </c>
      <c r="D8" s="151">
        <v>20252145019</v>
      </c>
      <c r="E8" s="12" t="s">
        <v>364</v>
      </c>
      <c r="F8" s="12" t="s">
        <v>57</v>
      </c>
      <c r="G8" s="12" t="s">
        <v>38</v>
      </c>
      <c r="H8" s="12" t="s">
        <v>272</v>
      </c>
      <c r="I8" s="12" t="s">
        <v>348</v>
      </c>
      <c r="J8" s="12">
        <v>317</v>
      </c>
      <c r="K8" s="12">
        <v>87.34</v>
      </c>
      <c r="L8" s="12">
        <v>68.188</v>
      </c>
      <c r="M8" s="12">
        <v>68.188</v>
      </c>
      <c r="N8" s="12">
        <f>J8*0.8*0.2+K8*0.2</f>
        <v>68.188</v>
      </c>
      <c r="O8" s="12" t="s">
        <v>365</v>
      </c>
      <c r="P8" s="12" t="s">
        <v>366</v>
      </c>
      <c r="Q8" s="12" t="s">
        <v>366</v>
      </c>
      <c r="R8" s="12">
        <v>0</v>
      </c>
      <c r="S8" s="12">
        <v>0</v>
      </c>
      <c r="T8" s="12">
        <v>0</v>
      </c>
      <c r="U8" s="12">
        <v>0</v>
      </c>
      <c r="V8" s="12">
        <v>0</v>
      </c>
      <c r="W8" s="12">
        <v>0</v>
      </c>
      <c r="X8" s="12">
        <v>75.188</v>
      </c>
      <c r="Y8" s="12">
        <v>73.188</v>
      </c>
      <c r="Z8" s="12">
        <v>73.188</v>
      </c>
      <c r="AA8" s="12" t="s">
        <v>44</v>
      </c>
      <c r="AB8" s="12" t="s">
        <v>44</v>
      </c>
      <c r="AC8" s="12" t="s">
        <v>44</v>
      </c>
      <c r="AD8" s="12" t="s">
        <v>367</v>
      </c>
      <c r="AE8" s="12" t="s">
        <v>330</v>
      </c>
      <c r="AF8" s="158">
        <v>73.188</v>
      </c>
      <c r="AG8" s="158">
        <v>73.188</v>
      </c>
      <c r="AH8" s="163" t="s">
        <v>44</v>
      </c>
      <c r="AI8" s="163" t="s">
        <v>331</v>
      </c>
    </row>
    <row r="9" s="144" customFormat="1" ht="43.2" spans="1:35">
      <c r="A9" s="150">
        <v>8</v>
      </c>
      <c r="B9" s="151" t="s">
        <v>34</v>
      </c>
      <c r="C9" s="151" t="s">
        <v>270</v>
      </c>
      <c r="D9" s="151">
        <v>20252145064</v>
      </c>
      <c r="E9" s="12" t="s">
        <v>368</v>
      </c>
      <c r="F9" s="12" t="s">
        <v>37</v>
      </c>
      <c r="G9" s="12" t="s">
        <v>38</v>
      </c>
      <c r="H9" s="12" t="s">
        <v>272</v>
      </c>
      <c r="I9" s="12" t="s">
        <v>348</v>
      </c>
      <c r="J9" s="12">
        <v>345</v>
      </c>
      <c r="K9" s="12">
        <v>89.22</v>
      </c>
      <c r="L9" s="12">
        <f>(J9*0.2)*0.8+K9*0.2</f>
        <v>73.044</v>
      </c>
      <c r="M9" s="12">
        <v>73.044</v>
      </c>
      <c r="N9" s="12">
        <v>73.044</v>
      </c>
      <c r="O9" s="12"/>
      <c r="P9" s="12" t="s">
        <v>44</v>
      </c>
      <c r="Q9" s="12" t="s">
        <v>44</v>
      </c>
      <c r="R9" s="12"/>
      <c r="S9" s="12" t="s">
        <v>44</v>
      </c>
      <c r="T9" s="12" t="s">
        <v>44</v>
      </c>
      <c r="U9" s="12"/>
      <c r="V9" s="12" t="s">
        <v>44</v>
      </c>
      <c r="W9" s="12" t="s">
        <v>44</v>
      </c>
      <c r="X9" s="12"/>
      <c r="Y9" s="12">
        <v>73.044</v>
      </c>
      <c r="Z9" s="12">
        <v>73.044</v>
      </c>
      <c r="AA9" s="12"/>
      <c r="AB9" s="12" t="s">
        <v>44</v>
      </c>
      <c r="AC9" s="12" t="s">
        <v>44</v>
      </c>
      <c r="AD9" s="12" t="s">
        <v>55</v>
      </c>
      <c r="AE9" s="12" t="s">
        <v>274</v>
      </c>
      <c r="AF9" s="157">
        <v>73.044</v>
      </c>
      <c r="AG9" s="157">
        <v>73.044</v>
      </c>
      <c r="AH9" s="163" t="s">
        <v>44</v>
      </c>
      <c r="AI9" s="163" t="s">
        <v>275</v>
      </c>
    </row>
    <row r="10" s="144" customFormat="1" ht="409.5" spans="1:35">
      <c r="A10" s="150">
        <v>9</v>
      </c>
      <c r="B10" s="151" t="s">
        <v>34</v>
      </c>
      <c r="C10" s="151" t="s">
        <v>301</v>
      </c>
      <c r="D10" s="151">
        <v>20252145016</v>
      </c>
      <c r="E10" s="12" t="s">
        <v>369</v>
      </c>
      <c r="F10" s="12" t="s">
        <v>37</v>
      </c>
      <c r="G10" s="12" t="s">
        <v>38</v>
      </c>
      <c r="H10" s="12" t="s">
        <v>272</v>
      </c>
      <c r="I10" s="12" t="s">
        <v>348</v>
      </c>
      <c r="J10" s="12">
        <v>331</v>
      </c>
      <c r="K10" s="12">
        <v>86.88</v>
      </c>
      <c r="L10" s="12">
        <f>J10*0.2*0.8+K10*0.2</f>
        <v>70.336</v>
      </c>
      <c r="M10" s="12">
        <f>K10*0.2*0.8+L10*0.2</f>
        <v>27.968</v>
      </c>
      <c r="N10" s="12">
        <v>70.336</v>
      </c>
      <c r="O10" s="12" t="s">
        <v>44</v>
      </c>
      <c r="P10" s="12" t="s">
        <v>44</v>
      </c>
      <c r="Q10" s="12" t="s">
        <v>44</v>
      </c>
      <c r="R10" s="12" t="s">
        <v>370</v>
      </c>
      <c r="S10" s="12" t="s">
        <v>370</v>
      </c>
      <c r="T10" s="12" t="s">
        <v>370</v>
      </c>
      <c r="U10" s="12" t="s">
        <v>44</v>
      </c>
      <c r="V10" s="12" t="s">
        <v>44</v>
      </c>
      <c r="W10" s="12" t="s">
        <v>44</v>
      </c>
      <c r="X10" s="12">
        <v>72.336</v>
      </c>
      <c r="Y10" s="12">
        <v>72.336</v>
      </c>
      <c r="Z10" s="12">
        <v>72.336</v>
      </c>
      <c r="AA10" s="12" t="s">
        <v>44</v>
      </c>
      <c r="AB10" s="12" t="s">
        <v>44</v>
      </c>
      <c r="AC10" s="12" t="s">
        <v>44</v>
      </c>
      <c r="AD10" s="12" t="s">
        <v>305</v>
      </c>
      <c r="AE10" s="12" t="s">
        <v>306</v>
      </c>
      <c r="AF10" s="157">
        <v>72.336</v>
      </c>
      <c r="AG10" s="157">
        <v>72.336</v>
      </c>
      <c r="AH10" s="163" t="s">
        <v>44</v>
      </c>
      <c r="AI10" s="163" t="s">
        <v>307</v>
      </c>
    </row>
    <row r="11" s="145" customFormat="1" ht="43.2" spans="1:35">
      <c r="A11" s="152">
        <v>10</v>
      </c>
      <c r="B11" s="153" t="s">
        <v>34</v>
      </c>
      <c r="C11" s="153" t="s">
        <v>270</v>
      </c>
      <c r="D11" s="153">
        <v>20252145034</v>
      </c>
      <c r="E11" s="14" t="s">
        <v>371</v>
      </c>
      <c r="F11" s="14" t="s">
        <v>57</v>
      </c>
      <c r="G11" s="14" t="s">
        <v>38</v>
      </c>
      <c r="H11" s="14" t="s">
        <v>272</v>
      </c>
      <c r="I11" s="14" t="s">
        <v>348</v>
      </c>
      <c r="J11" s="14">
        <v>344</v>
      </c>
      <c r="K11" s="14">
        <v>85.82</v>
      </c>
      <c r="L11" s="14">
        <f>(J11*0.2)*0.8+K11*0.2</f>
        <v>72.204</v>
      </c>
      <c r="M11" s="14">
        <v>72.204</v>
      </c>
      <c r="N11" s="14">
        <v>72.204</v>
      </c>
      <c r="O11" s="14"/>
      <c r="P11" s="14" t="s">
        <v>44</v>
      </c>
      <c r="Q11" s="14" t="s">
        <v>44</v>
      </c>
      <c r="R11" s="14"/>
      <c r="S11" s="14" t="s">
        <v>44</v>
      </c>
      <c r="T11" s="14" t="s">
        <v>44</v>
      </c>
      <c r="U11" s="14"/>
      <c r="V11" s="14" t="s">
        <v>44</v>
      </c>
      <c r="W11" s="14" t="s">
        <v>44</v>
      </c>
      <c r="X11" s="14">
        <v>72.204</v>
      </c>
      <c r="Y11" s="14">
        <v>72.204</v>
      </c>
      <c r="Z11" s="14">
        <v>72.204</v>
      </c>
      <c r="AA11" s="14"/>
      <c r="AB11" s="14" t="s">
        <v>44</v>
      </c>
      <c r="AC11" s="14" t="s">
        <v>44</v>
      </c>
      <c r="AD11" s="14" t="s">
        <v>372</v>
      </c>
      <c r="AE11" s="14" t="s">
        <v>274</v>
      </c>
      <c r="AF11" s="159">
        <v>72.204</v>
      </c>
      <c r="AG11" s="159">
        <v>72.204</v>
      </c>
      <c r="AH11" s="164" t="s">
        <v>44</v>
      </c>
      <c r="AI11" s="164" t="s">
        <v>275</v>
      </c>
    </row>
    <row r="12" s="145" customFormat="1" ht="43.2" spans="1:35">
      <c r="A12" s="152">
        <v>11</v>
      </c>
      <c r="B12" s="153" t="s">
        <v>34</v>
      </c>
      <c r="C12" s="153" t="s">
        <v>319</v>
      </c>
      <c r="D12" s="153">
        <v>20252145017</v>
      </c>
      <c r="E12" s="14" t="s">
        <v>373</v>
      </c>
      <c r="F12" s="14" t="s">
        <v>37</v>
      </c>
      <c r="G12" s="14" t="s">
        <v>38</v>
      </c>
      <c r="H12" s="14" t="s">
        <v>272</v>
      </c>
      <c r="I12" s="14" t="s">
        <v>348</v>
      </c>
      <c r="J12" s="14">
        <v>337</v>
      </c>
      <c r="K12" s="14">
        <v>90.08</v>
      </c>
      <c r="L12" s="14">
        <v>71.936</v>
      </c>
      <c r="M12" s="14">
        <v>71.936</v>
      </c>
      <c r="N12" s="14">
        <v>71.936</v>
      </c>
      <c r="O12" s="14" t="s">
        <v>44</v>
      </c>
      <c r="P12" s="14" t="s">
        <v>44</v>
      </c>
      <c r="Q12" s="14" t="s">
        <v>44</v>
      </c>
      <c r="R12" s="14" t="s">
        <v>44</v>
      </c>
      <c r="S12" s="14" t="s">
        <v>44</v>
      </c>
      <c r="T12" s="14" t="s">
        <v>44</v>
      </c>
      <c r="U12" s="14" t="s">
        <v>44</v>
      </c>
      <c r="V12" s="14" t="s">
        <v>44</v>
      </c>
      <c r="W12" s="14" t="s">
        <v>44</v>
      </c>
      <c r="X12" s="14">
        <v>71.936</v>
      </c>
      <c r="Y12" s="14">
        <v>71.936</v>
      </c>
      <c r="Z12" s="14">
        <v>71.936</v>
      </c>
      <c r="AA12" s="14" t="s">
        <v>44</v>
      </c>
      <c r="AB12" s="14" t="s">
        <v>44</v>
      </c>
      <c r="AC12" s="14" t="s">
        <v>44</v>
      </c>
      <c r="AD12" s="14" t="s">
        <v>147</v>
      </c>
      <c r="AE12" s="14" t="s">
        <v>321</v>
      </c>
      <c r="AF12" s="159">
        <v>71.936</v>
      </c>
      <c r="AG12" s="159">
        <v>71.936</v>
      </c>
      <c r="AH12" s="164" t="s">
        <v>44</v>
      </c>
      <c r="AI12" s="164" t="s">
        <v>322</v>
      </c>
    </row>
    <row r="13" s="145" customFormat="1" ht="129.6" spans="1:35">
      <c r="A13" s="152">
        <v>12</v>
      </c>
      <c r="B13" s="153" t="s">
        <v>34</v>
      </c>
      <c r="C13" s="153" t="s">
        <v>270</v>
      </c>
      <c r="D13" s="153">
        <v>20252145054</v>
      </c>
      <c r="E13" s="14" t="s">
        <v>374</v>
      </c>
      <c r="F13" s="14" t="s">
        <v>37</v>
      </c>
      <c r="G13" s="14" t="s">
        <v>38</v>
      </c>
      <c r="H13" s="14" t="s">
        <v>272</v>
      </c>
      <c r="I13" s="14" t="s">
        <v>348</v>
      </c>
      <c r="J13" s="14">
        <v>342</v>
      </c>
      <c r="K13" s="14">
        <v>85.3</v>
      </c>
      <c r="L13" s="14">
        <f>(J13*0.2)*0.8+K13*0.2</f>
        <v>71.78</v>
      </c>
      <c r="M13" s="14">
        <v>71.78</v>
      </c>
      <c r="N13" s="14">
        <v>71.78</v>
      </c>
      <c r="O13" s="14"/>
      <c r="P13" s="14" t="s">
        <v>44</v>
      </c>
      <c r="Q13" s="14" t="s">
        <v>44</v>
      </c>
      <c r="R13" s="14" t="s">
        <v>375</v>
      </c>
      <c r="S13" s="14">
        <v>6</v>
      </c>
      <c r="T13" s="14">
        <v>6</v>
      </c>
      <c r="U13" s="14"/>
      <c r="V13" s="14" t="s">
        <v>44</v>
      </c>
      <c r="W13" s="14" t="s">
        <v>44</v>
      </c>
      <c r="X13" s="14">
        <v>78.78</v>
      </c>
      <c r="Y13" s="14">
        <v>78.78</v>
      </c>
      <c r="Z13" s="14">
        <v>78.78</v>
      </c>
      <c r="AA13" s="14"/>
      <c r="AB13" s="14" t="s">
        <v>44</v>
      </c>
      <c r="AC13" s="14" t="s">
        <v>44</v>
      </c>
      <c r="AD13" s="14" t="s">
        <v>376</v>
      </c>
      <c r="AE13" s="14" t="s">
        <v>274</v>
      </c>
      <c r="AF13" s="159">
        <v>71.78</v>
      </c>
      <c r="AG13" s="159">
        <v>71.78</v>
      </c>
      <c r="AH13" s="164" t="s">
        <v>377</v>
      </c>
      <c r="AI13" s="164" t="s">
        <v>275</v>
      </c>
    </row>
    <row r="14" s="145" customFormat="1" ht="43.2" spans="1:35">
      <c r="A14" s="152">
        <v>13</v>
      </c>
      <c r="B14" s="153" t="s">
        <v>34</v>
      </c>
      <c r="C14" s="153" t="s">
        <v>301</v>
      </c>
      <c r="D14" s="153">
        <v>20252145025</v>
      </c>
      <c r="E14" s="14" t="s">
        <v>378</v>
      </c>
      <c r="F14" s="14" t="s">
        <v>37</v>
      </c>
      <c r="G14" s="14" t="s">
        <v>38</v>
      </c>
      <c r="H14" s="14" t="s">
        <v>272</v>
      </c>
      <c r="I14" s="14" t="s">
        <v>348</v>
      </c>
      <c r="J14" s="14">
        <v>333</v>
      </c>
      <c r="K14" s="14">
        <v>89.7</v>
      </c>
      <c r="L14" s="14">
        <v>71.22</v>
      </c>
      <c r="M14" s="14">
        <v>71.22</v>
      </c>
      <c r="N14" s="14">
        <v>71.22</v>
      </c>
      <c r="O14" s="14" t="s">
        <v>44</v>
      </c>
      <c r="P14" s="14" t="s">
        <v>44</v>
      </c>
      <c r="Q14" s="14" t="s">
        <v>44</v>
      </c>
      <c r="R14" s="14" t="s">
        <v>44</v>
      </c>
      <c r="S14" s="14" t="s">
        <v>44</v>
      </c>
      <c r="T14" s="14" t="s">
        <v>44</v>
      </c>
      <c r="U14" s="14" t="s">
        <v>44</v>
      </c>
      <c r="V14" s="14" t="s">
        <v>44</v>
      </c>
      <c r="W14" s="14" t="s">
        <v>44</v>
      </c>
      <c r="X14" s="14">
        <v>71.22</v>
      </c>
      <c r="Y14" s="14">
        <v>71.22</v>
      </c>
      <c r="Z14" s="14">
        <v>71.22</v>
      </c>
      <c r="AA14" s="14" t="s">
        <v>44</v>
      </c>
      <c r="AB14" s="14" t="s">
        <v>44</v>
      </c>
      <c r="AC14" s="14" t="s">
        <v>44</v>
      </c>
      <c r="AD14" s="14" t="s">
        <v>176</v>
      </c>
      <c r="AE14" s="14" t="s">
        <v>306</v>
      </c>
      <c r="AF14" s="159">
        <v>71.22</v>
      </c>
      <c r="AG14" s="159">
        <v>71.22</v>
      </c>
      <c r="AH14" s="164" t="s">
        <v>44</v>
      </c>
      <c r="AI14" s="164" t="s">
        <v>307</v>
      </c>
    </row>
    <row r="15" s="145" customFormat="1" ht="43.2" spans="1:35">
      <c r="A15" s="152">
        <v>14</v>
      </c>
      <c r="B15" s="153" t="s">
        <v>34</v>
      </c>
      <c r="C15" s="153" t="s">
        <v>270</v>
      </c>
      <c r="D15" s="153">
        <v>20252145006</v>
      </c>
      <c r="E15" s="14" t="s">
        <v>379</v>
      </c>
      <c r="F15" s="14" t="s">
        <v>57</v>
      </c>
      <c r="G15" s="14" t="s">
        <v>38</v>
      </c>
      <c r="H15" s="14" t="s">
        <v>272</v>
      </c>
      <c r="I15" s="14" t="s">
        <v>348</v>
      </c>
      <c r="J15" s="14">
        <v>348</v>
      </c>
      <c r="K15" s="14">
        <v>75.66</v>
      </c>
      <c r="L15" s="14">
        <f>(J15*0.2)*0.8+K15*0.2</f>
        <v>70.812</v>
      </c>
      <c r="M15" s="14">
        <v>70.812</v>
      </c>
      <c r="N15" s="14">
        <v>70.812</v>
      </c>
      <c r="O15" s="14"/>
      <c r="P15" s="14" t="s">
        <v>44</v>
      </c>
      <c r="Q15" s="14" t="s">
        <v>44</v>
      </c>
      <c r="R15" s="14"/>
      <c r="S15" s="14" t="s">
        <v>44</v>
      </c>
      <c r="T15" s="14" t="s">
        <v>44</v>
      </c>
      <c r="U15" s="14"/>
      <c r="V15" s="14" t="s">
        <v>44</v>
      </c>
      <c r="W15" s="14" t="s">
        <v>44</v>
      </c>
      <c r="X15" s="14">
        <v>70.81</v>
      </c>
      <c r="Y15" s="14">
        <v>70.81</v>
      </c>
      <c r="Z15" s="14">
        <v>70.81</v>
      </c>
      <c r="AA15" s="14"/>
      <c r="AB15" s="14" t="s">
        <v>44</v>
      </c>
      <c r="AC15" s="14" t="s">
        <v>44</v>
      </c>
      <c r="AD15" s="14" t="s">
        <v>376</v>
      </c>
      <c r="AE15" s="14" t="s">
        <v>274</v>
      </c>
      <c r="AF15" s="159">
        <v>70.812</v>
      </c>
      <c r="AG15" s="159">
        <v>70.812</v>
      </c>
      <c r="AH15" s="164" t="s">
        <v>44</v>
      </c>
      <c r="AI15" s="164" t="s">
        <v>275</v>
      </c>
    </row>
    <row r="16" s="145" customFormat="1" ht="129.6" spans="1:35">
      <c r="A16" s="152">
        <v>15</v>
      </c>
      <c r="B16" s="153" t="s">
        <v>34</v>
      </c>
      <c r="C16" s="153" t="s">
        <v>327</v>
      </c>
      <c r="D16" s="153">
        <v>20252145001</v>
      </c>
      <c r="E16" s="14" t="s">
        <v>380</v>
      </c>
      <c r="F16" s="14" t="s">
        <v>57</v>
      </c>
      <c r="G16" s="14" t="s">
        <v>38</v>
      </c>
      <c r="H16" s="14" t="s">
        <v>272</v>
      </c>
      <c r="I16" s="14" t="s">
        <v>348</v>
      </c>
      <c r="J16" s="14">
        <v>337</v>
      </c>
      <c r="K16" s="14">
        <v>81.64</v>
      </c>
      <c r="L16" s="14">
        <v>70.248</v>
      </c>
      <c r="M16" s="14">
        <v>70.248</v>
      </c>
      <c r="N16" s="14">
        <f>J16*0.8*0.2+K16*0.2</f>
        <v>70.248</v>
      </c>
      <c r="O16" s="14">
        <v>0</v>
      </c>
      <c r="P16" s="14">
        <v>0</v>
      </c>
      <c r="Q16" s="14">
        <v>0</v>
      </c>
      <c r="R16" s="14" t="s">
        <v>381</v>
      </c>
      <c r="S16" s="14" t="s">
        <v>382</v>
      </c>
      <c r="T16" s="14" t="s">
        <v>383</v>
      </c>
      <c r="U16" s="14">
        <v>0</v>
      </c>
      <c r="V16" s="14">
        <v>0</v>
      </c>
      <c r="W16" s="14">
        <v>0</v>
      </c>
      <c r="X16" s="14">
        <v>75.248</v>
      </c>
      <c r="Y16" s="14">
        <v>71.748</v>
      </c>
      <c r="Z16" s="14">
        <v>71.748</v>
      </c>
      <c r="AA16" s="14" t="s">
        <v>44</v>
      </c>
      <c r="AB16" s="14" t="s">
        <v>44</v>
      </c>
      <c r="AC16" s="14" t="s">
        <v>44</v>
      </c>
      <c r="AD16" s="14" t="s">
        <v>334</v>
      </c>
      <c r="AE16" s="14" t="s">
        <v>330</v>
      </c>
      <c r="AF16" s="160">
        <v>70.248</v>
      </c>
      <c r="AG16" s="160">
        <v>70.248</v>
      </c>
      <c r="AH16" s="164" t="s">
        <v>44</v>
      </c>
      <c r="AI16" s="164" t="s">
        <v>331</v>
      </c>
    </row>
    <row r="17" s="145" customFormat="1" ht="43.2" spans="1:35">
      <c r="A17" s="152">
        <v>16</v>
      </c>
      <c r="B17" s="153" t="s">
        <v>34</v>
      </c>
      <c r="C17" s="153" t="s">
        <v>319</v>
      </c>
      <c r="D17" s="153">
        <v>20252145033</v>
      </c>
      <c r="E17" s="14" t="s">
        <v>384</v>
      </c>
      <c r="F17" s="14" t="s">
        <v>37</v>
      </c>
      <c r="G17" s="14" t="s">
        <v>38</v>
      </c>
      <c r="H17" s="14" t="s">
        <v>272</v>
      </c>
      <c r="I17" s="14" t="s">
        <v>348</v>
      </c>
      <c r="J17" s="14">
        <v>326</v>
      </c>
      <c r="K17" s="14">
        <v>89.82</v>
      </c>
      <c r="L17" s="14">
        <v>70.124</v>
      </c>
      <c r="M17" s="14">
        <v>70.124</v>
      </c>
      <c r="N17" s="14">
        <v>70.124</v>
      </c>
      <c r="O17" s="14" t="s">
        <v>44</v>
      </c>
      <c r="P17" s="14" t="s">
        <v>44</v>
      </c>
      <c r="Q17" s="14" t="s">
        <v>44</v>
      </c>
      <c r="R17" s="14" t="s">
        <v>44</v>
      </c>
      <c r="S17" s="14" t="s">
        <v>44</v>
      </c>
      <c r="T17" s="14" t="s">
        <v>44</v>
      </c>
      <c r="U17" s="14" t="s">
        <v>44</v>
      </c>
      <c r="V17" s="14" t="s">
        <v>44</v>
      </c>
      <c r="W17" s="14" t="s">
        <v>44</v>
      </c>
      <c r="X17" s="14">
        <v>70.124</v>
      </c>
      <c r="Y17" s="14">
        <v>70.124</v>
      </c>
      <c r="Z17" s="14">
        <v>70.124</v>
      </c>
      <c r="AA17" s="14" t="s">
        <v>44</v>
      </c>
      <c r="AB17" s="14" t="s">
        <v>44</v>
      </c>
      <c r="AC17" s="14" t="s">
        <v>44</v>
      </c>
      <c r="AD17" s="14" t="s">
        <v>385</v>
      </c>
      <c r="AE17" s="14" t="s">
        <v>321</v>
      </c>
      <c r="AF17" s="159">
        <v>70.124</v>
      </c>
      <c r="AG17" s="159">
        <v>70.124</v>
      </c>
      <c r="AH17" s="164" t="s">
        <v>44</v>
      </c>
      <c r="AI17" s="164" t="s">
        <v>322</v>
      </c>
    </row>
    <row r="18" s="145" customFormat="1" ht="43.2" spans="1:35">
      <c r="A18" s="152">
        <v>17</v>
      </c>
      <c r="B18" s="153" t="s">
        <v>34</v>
      </c>
      <c r="C18" s="153" t="s">
        <v>319</v>
      </c>
      <c r="D18" s="153">
        <v>20252145056</v>
      </c>
      <c r="E18" s="14" t="s">
        <v>386</v>
      </c>
      <c r="F18" s="14" t="s">
        <v>37</v>
      </c>
      <c r="G18" s="14" t="s">
        <v>38</v>
      </c>
      <c r="H18" s="14" t="s">
        <v>272</v>
      </c>
      <c r="I18" s="14" t="s">
        <v>348</v>
      </c>
      <c r="J18" s="14">
        <v>330</v>
      </c>
      <c r="K18" s="14">
        <v>85.14</v>
      </c>
      <c r="L18" s="14">
        <v>69.828</v>
      </c>
      <c r="M18" s="14">
        <v>69.828</v>
      </c>
      <c r="N18" s="14">
        <v>69.828</v>
      </c>
      <c r="O18" s="14" t="s">
        <v>44</v>
      </c>
      <c r="P18" s="14" t="s">
        <v>44</v>
      </c>
      <c r="Q18" s="14" t="s">
        <v>44</v>
      </c>
      <c r="R18" s="14" t="s">
        <v>44</v>
      </c>
      <c r="S18" s="14" t="s">
        <v>44</v>
      </c>
      <c r="T18" s="14" t="s">
        <v>44</v>
      </c>
      <c r="U18" s="14" t="s">
        <v>44</v>
      </c>
      <c r="V18" s="14" t="s">
        <v>44</v>
      </c>
      <c r="W18" s="14" t="s">
        <v>44</v>
      </c>
      <c r="X18" s="14">
        <v>69.828</v>
      </c>
      <c r="Y18" s="14">
        <v>69.828</v>
      </c>
      <c r="Z18" s="14">
        <v>69.828</v>
      </c>
      <c r="AA18" s="14" t="s">
        <v>44</v>
      </c>
      <c r="AB18" s="14" t="s">
        <v>44</v>
      </c>
      <c r="AC18" s="14" t="s">
        <v>44</v>
      </c>
      <c r="AD18" s="14" t="s">
        <v>91</v>
      </c>
      <c r="AE18" s="14" t="s">
        <v>321</v>
      </c>
      <c r="AF18" s="159">
        <v>69.828</v>
      </c>
      <c r="AG18" s="159">
        <v>69.828</v>
      </c>
      <c r="AH18" s="164" t="s">
        <v>44</v>
      </c>
      <c r="AI18" s="164" t="s">
        <v>322</v>
      </c>
    </row>
    <row r="19" s="145" customFormat="1" ht="57.6" spans="1:35">
      <c r="A19" s="152">
        <v>18</v>
      </c>
      <c r="B19" s="153" t="s">
        <v>34</v>
      </c>
      <c r="C19" s="153" t="s">
        <v>270</v>
      </c>
      <c r="D19" s="153">
        <v>20252145061</v>
      </c>
      <c r="E19" s="14" t="s">
        <v>387</v>
      </c>
      <c r="F19" s="14" t="s">
        <v>57</v>
      </c>
      <c r="G19" s="14" t="s">
        <v>38</v>
      </c>
      <c r="H19" s="14" t="s">
        <v>272</v>
      </c>
      <c r="I19" s="14" t="s">
        <v>348</v>
      </c>
      <c r="J19" s="14">
        <v>309</v>
      </c>
      <c r="K19" s="14">
        <v>86.28</v>
      </c>
      <c r="L19" s="14">
        <f>(J19*0.2)*0.8+K19*0.2</f>
        <v>66.696</v>
      </c>
      <c r="M19" s="14">
        <v>66.696</v>
      </c>
      <c r="N19" s="14">
        <v>66.696</v>
      </c>
      <c r="O19" s="14"/>
      <c r="P19" s="14" t="s">
        <v>44</v>
      </c>
      <c r="Q19" s="14" t="s">
        <v>44</v>
      </c>
      <c r="R19" s="14" t="s">
        <v>388</v>
      </c>
      <c r="S19" s="14" t="s">
        <v>389</v>
      </c>
      <c r="T19" s="14" t="s">
        <v>389</v>
      </c>
      <c r="U19" s="14"/>
      <c r="V19" s="14" t="s">
        <v>44</v>
      </c>
      <c r="W19" s="14" t="s">
        <v>44</v>
      </c>
      <c r="X19" s="14">
        <v>72.696</v>
      </c>
      <c r="Y19" s="14">
        <f>M19+3</f>
        <v>69.696</v>
      </c>
      <c r="Z19" s="14">
        <v>69.696</v>
      </c>
      <c r="AA19" s="14"/>
      <c r="AB19" s="14" t="s">
        <v>44</v>
      </c>
      <c r="AC19" s="14" t="s">
        <v>44</v>
      </c>
      <c r="AD19" s="14" t="s">
        <v>376</v>
      </c>
      <c r="AE19" s="14" t="s">
        <v>274</v>
      </c>
      <c r="AF19" s="160">
        <v>69.696</v>
      </c>
      <c r="AG19" s="159">
        <v>69.696</v>
      </c>
      <c r="AH19" s="164" t="s">
        <v>390</v>
      </c>
      <c r="AI19" s="164" t="s">
        <v>275</v>
      </c>
    </row>
    <row r="20" s="145" customFormat="1" ht="43.2" spans="1:35">
      <c r="A20" s="152">
        <v>19</v>
      </c>
      <c r="B20" s="153" t="s">
        <v>34</v>
      </c>
      <c r="C20" s="153" t="s">
        <v>319</v>
      </c>
      <c r="D20" s="153">
        <v>20252145044</v>
      </c>
      <c r="E20" s="14" t="s">
        <v>391</v>
      </c>
      <c r="F20" s="14" t="s">
        <v>57</v>
      </c>
      <c r="G20" s="14" t="s">
        <v>38</v>
      </c>
      <c r="H20" s="14" t="s">
        <v>272</v>
      </c>
      <c r="I20" s="14" t="s">
        <v>348</v>
      </c>
      <c r="J20" s="14">
        <v>342</v>
      </c>
      <c r="K20" s="14">
        <v>73.46</v>
      </c>
      <c r="L20" s="14">
        <v>69.412</v>
      </c>
      <c r="M20" s="14">
        <v>69.412</v>
      </c>
      <c r="N20" s="14">
        <v>69.412</v>
      </c>
      <c r="O20" s="14" t="s">
        <v>44</v>
      </c>
      <c r="P20" s="14" t="s">
        <v>44</v>
      </c>
      <c r="Q20" s="14" t="s">
        <v>44</v>
      </c>
      <c r="R20" s="14" t="s">
        <v>44</v>
      </c>
      <c r="S20" s="14" t="s">
        <v>44</v>
      </c>
      <c r="T20" s="14" t="s">
        <v>44</v>
      </c>
      <c r="U20" s="14" t="s">
        <v>44</v>
      </c>
      <c r="V20" s="14" t="s">
        <v>44</v>
      </c>
      <c r="W20" s="14" t="s">
        <v>44</v>
      </c>
      <c r="X20" s="14">
        <v>69.412</v>
      </c>
      <c r="Y20" s="14">
        <v>69.412</v>
      </c>
      <c r="Z20" s="14">
        <v>69.412</v>
      </c>
      <c r="AA20" s="14" t="s">
        <v>44</v>
      </c>
      <c r="AB20" s="14" t="s">
        <v>44</v>
      </c>
      <c r="AC20" s="14" t="s">
        <v>44</v>
      </c>
      <c r="AD20" s="14" t="s">
        <v>91</v>
      </c>
      <c r="AE20" s="14" t="s">
        <v>321</v>
      </c>
      <c r="AF20" s="159">
        <v>69.412</v>
      </c>
      <c r="AG20" s="159">
        <v>69.412</v>
      </c>
      <c r="AH20" s="164" t="s">
        <v>44</v>
      </c>
      <c r="AI20" s="164" t="s">
        <v>322</v>
      </c>
    </row>
    <row r="21" s="145" customFormat="1" ht="43.2" spans="1:35">
      <c r="A21" s="152">
        <v>20</v>
      </c>
      <c r="B21" s="153" t="s">
        <v>34</v>
      </c>
      <c r="C21" s="153" t="s">
        <v>337</v>
      </c>
      <c r="D21" s="153">
        <v>20252145067</v>
      </c>
      <c r="E21" s="14" t="s">
        <v>392</v>
      </c>
      <c r="F21" s="14" t="s">
        <v>37</v>
      </c>
      <c r="G21" s="14" t="s">
        <v>38</v>
      </c>
      <c r="H21" s="14" t="s">
        <v>272</v>
      </c>
      <c r="I21" s="14" t="s">
        <v>348</v>
      </c>
      <c r="J21" s="14">
        <v>324</v>
      </c>
      <c r="K21" s="14">
        <v>86.92</v>
      </c>
      <c r="L21" s="14">
        <v>75.86</v>
      </c>
      <c r="M21" s="14">
        <v>69.224</v>
      </c>
      <c r="N21" s="14">
        <f>J21*0.16+K21*0.2</f>
        <v>69.224</v>
      </c>
      <c r="O21" s="14">
        <v>0</v>
      </c>
      <c r="P21" s="14">
        <v>0</v>
      </c>
      <c r="Q21" s="14">
        <v>0</v>
      </c>
      <c r="R21" s="14">
        <v>0</v>
      </c>
      <c r="S21" s="14">
        <v>0</v>
      </c>
      <c r="T21" s="14">
        <v>0</v>
      </c>
      <c r="U21" s="14">
        <v>0</v>
      </c>
      <c r="V21" s="14">
        <v>0</v>
      </c>
      <c r="W21" s="14">
        <v>0</v>
      </c>
      <c r="X21" s="14">
        <v>69.224</v>
      </c>
      <c r="Y21" s="14">
        <v>69.224</v>
      </c>
      <c r="Z21" s="14">
        <v>69.224</v>
      </c>
      <c r="AA21" s="14" t="s">
        <v>44</v>
      </c>
      <c r="AB21" s="14" t="s">
        <v>44</v>
      </c>
      <c r="AC21" s="14" t="s">
        <v>44</v>
      </c>
      <c r="AD21" s="14" t="s">
        <v>391</v>
      </c>
      <c r="AE21" s="14" t="s">
        <v>331</v>
      </c>
      <c r="AF21" s="160">
        <v>69.224</v>
      </c>
      <c r="AG21" s="160">
        <v>69.224</v>
      </c>
      <c r="AH21" s="164" t="s">
        <v>44</v>
      </c>
      <c r="AI21" s="164" t="s">
        <v>340</v>
      </c>
    </row>
    <row r="22" s="145" customFormat="1" ht="100.8" spans="1:35">
      <c r="A22" s="152">
        <v>21</v>
      </c>
      <c r="B22" s="153" t="s">
        <v>34</v>
      </c>
      <c r="C22" s="153" t="s">
        <v>270</v>
      </c>
      <c r="D22" s="153">
        <v>20252145058</v>
      </c>
      <c r="E22" s="14" t="s">
        <v>393</v>
      </c>
      <c r="F22" s="14" t="s">
        <v>37</v>
      </c>
      <c r="G22" s="14" t="s">
        <v>38</v>
      </c>
      <c r="H22" s="14" t="s">
        <v>272</v>
      </c>
      <c r="I22" s="14" t="s">
        <v>348</v>
      </c>
      <c r="J22" s="14">
        <v>322</v>
      </c>
      <c r="K22" s="14">
        <v>87.44</v>
      </c>
      <c r="L22" s="14">
        <f>(J22*0.2)*0.8+K22*0.2</f>
        <v>69.008</v>
      </c>
      <c r="M22" s="14">
        <v>69.008</v>
      </c>
      <c r="N22" s="14">
        <v>69.008</v>
      </c>
      <c r="O22" s="14"/>
      <c r="P22" s="14" t="s">
        <v>44</v>
      </c>
      <c r="Q22" s="14" t="s">
        <v>44</v>
      </c>
      <c r="R22" s="14" t="s">
        <v>394</v>
      </c>
      <c r="S22" s="14" t="s">
        <v>395</v>
      </c>
      <c r="T22" s="14" t="s">
        <v>395</v>
      </c>
      <c r="U22" s="14"/>
      <c r="V22" s="14" t="s">
        <v>44</v>
      </c>
      <c r="W22" s="14" t="s">
        <v>44</v>
      </c>
      <c r="X22" s="14">
        <v>73.008</v>
      </c>
      <c r="Y22" s="14">
        <f>M22</f>
        <v>69.008</v>
      </c>
      <c r="Z22" s="14">
        <v>69.008</v>
      </c>
      <c r="AA22" s="14"/>
      <c r="AB22" s="14" t="s">
        <v>44</v>
      </c>
      <c r="AC22" s="14" t="s">
        <v>44</v>
      </c>
      <c r="AD22" s="14" t="s">
        <v>396</v>
      </c>
      <c r="AE22" s="14" t="s">
        <v>274</v>
      </c>
      <c r="AF22" s="159">
        <v>69.008</v>
      </c>
      <c r="AG22" s="159">
        <v>69.008</v>
      </c>
      <c r="AH22" s="164" t="s">
        <v>377</v>
      </c>
      <c r="AI22" s="164" t="s">
        <v>275</v>
      </c>
    </row>
    <row r="23" s="145" customFormat="1" ht="259.2" spans="1:35">
      <c r="A23" s="152">
        <v>22</v>
      </c>
      <c r="B23" s="153" t="s">
        <v>34</v>
      </c>
      <c r="C23" s="153" t="s">
        <v>346</v>
      </c>
      <c r="D23" s="153">
        <v>20252145029</v>
      </c>
      <c r="E23" s="14" t="s">
        <v>397</v>
      </c>
      <c r="F23" s="14" t="s">
        <v>37</v>
      </c>
      <c r="G23" s="14" t="s">
        <v>38</v>
      </c>
      <c r="H23" s="14" t="s">
        <v>272</v>
      </c>
      <c r="I23" s="14" t="s">
        <v>348</v>
      </c>
      <c r="J23" s="14">
        <v>315</v>
      </c>
      <c r="K23" s="14">
        <v>84.92</v>
      </c>
      <c r="L23" s="14">
        <v>67.384</v>
      </c>
      <c r="M23" s="14">
        <f>J23*0.2*0.8+K23*0.2</f>
        <v>67.384</v>
      </c>
      <c r="N23" s="14">
        <f>J23*0.2*0.8+K23*0.2</f>
        <v>67.384</v>
      </c>
      <c r="O23" s="14">
        <v>0</v>
      </c>
      <c r="P23" s="14">
        <v>0</v>
      </c>
      <c r="Q23" s="14">
        <v>0</v>
      </c>
      <c r="R23" s="14" t="s">
        <v>398</v>
      </c>
      <c r="S23" s="14" t="s">
        <v>398</v>
      </c>
      <c r="T23" s="14" t="s">
        <v>399</v>
      </c>
      <c r="U23" s="14">
        <v>0</v>
      </c>
      <c r="V23" s="14">
        <v>0</v>
      </c>
      <c r="W23" s="14">
        <v>0</v>
      </c>
      <c r="X23" s="14">
        <v>70.384</v>
      </c>
      <c r="Y23" s="14">
        <f>67.384+1.5+1.5</f>
        <v>70.384</v>
      </c>
      <c r="Z23" s="14">
        <v>68.884</v>
      </c>
      <c r="AA23" s="14" t="s">
        <v>44</v>
      </c>
      <c r="AB23" s="14" t="s">
        <v>44</v>
      </c>
      <c r="AC23" s="14" t="s">
        <v>44</v>
      </c>
      <c r="AD23" s="14" t="s">
        <v>400</v>
      </c>
      <c r="AE23" s="14" t="s">
        <v>350</v>
      </c>
      <c r="AF23" s="159">
        <v>68.884</v>
      </c>
      <c r="AG23" s="159">
        <v>68.884</v>
      </c>
      <c r="AH23" s="164" t="s">
        <v>44</v>
      </c>
      <c r="AI23" s="164" t="s">
        <v>351</v>
      </c>
    </row>
    <row r="24" s="145" customFormat="1" ht="273.6" spans="1:35">
      <c r="A24" s="152">
        <v>23</v>
      </c>
      <c r="B24" s="153" t="s">
        <v>34</v>
      </c>
      <c r="C24" s="153" t="s">
        <v>327</v>
      </c>
      <c r="D24" s="153">
        <v>20252145023</v>
      </c>
      <c r="E24" s="14" t="s">
        <v>401</v>
      </c>
      <c r="F24" s="14" t="s">
        <v>37</v>
      </c>
      <c r="G24" s="14" t="s">
        <v>38</v>
      </c>
      <c r="H24" s="14" t="s">
        <v>272</v>
      </c>
      <c r="I24" s="14" t="s">
        <v>348</v>
      </c>
      <c r="J24" s="14">
        <v>304</v>
      </c>
      <c r="K24" s="14">
        <v>83.28</v>
      </c>
      <c r="L24" s="14">
        <v>65.3</v>
      </c>
      <c r="M24" s="14">
        <v>65.296</v>
      </c>
      <c r="N24" s="14">
        <f>J24*0.8*0.2+K24*0.2</f>
        <v>65.296</v>
      </c>
      <c r="O24" s="14" t="s">
        <v>402</v>
      </c>
      <c r="P24" s="14" t="s">
        <v>402</v>
      </c>
      <c r="Q24" s="14" t="s">
        <v>251</v>
      </c>
      <c r="R24" s="14" t="s">
        <v>403</v>
      </c>
      <c r="S24" s="14" t="s">
        <v>403</v>
      </c>
      <c r="T24" s="14" t="s">
        <v>403</v>
      </c>
      <c r="U24" s="14">
        <v>0</v>
      </c>
      <c r="V24" s="14">
        <v>0</v>
      </c>
      <c r="W24" s="14">
        <v>0</v>
      </c>
      <c r="X24" s="14">
        <v>83.8</v>
      </c>
      <c r="Y24" s="14">
        <v>77.796</v>
      </c>
      <c r="Z24" s="14">
        <v>77.796</v>
      </c>
      <c r="AA24" s="14" t="s">
        <v>404</v>
      </c>
      <c r="AB24" s="14" t="s">
        <v>405</v>
      </c>
      <c r="AC24" s="14" t="s">
        <v>405</v>
      </c>
      <c r="AD24" s="14" t="s">
        <v>406</v>
      </c>
      <c r="AE24" s="14" t="s">
        <v>330</v>
      </c>
      <c r="AF24" s="160">
        <v>68.796</v>
      </c>
      <c r="AG24" s="160">
        <v>68.796</v>
      </c>
      <c r="AH24" s="164" t="s">
        <v>44</v>
      </c>
      <c r="AI24" s="164" t="s">
        <v>331</v>
      </c>
    </row>
    <row r="25" s="146" customFormat="1" ht="72" spans="1:35">
      <c r="A25" s="154">
        <v>24</v>
      </c>
      <c r="B25" s="155" t="s">
        <v>34</v>
      </c>
      <c r="C25" s="155" t="s">
        <v>346</v>
      </c>
      <c r="D25" s="155">
        <v>20252145063</v>
      </c>
      <c r="E25" s="15" t="s">
        <v>407</v>
      </c>
      <c r="F25" s="15" t="s">
        <v>57</v>
      </c>
      <c r="G25" s="15" t="s">
        <v>38</v>
      </c>
      <c r="H25" s="15" t="s">
        <v>272</v>
      </c>
      <c r="I25" s="15" t="s">
        <v>348</v>
      </c>
      <c r="J25" s="15">
        <v>317</v>
      </c>
      <c r="K25" s="15">
        <v>88.82</v>
      </c>
      <c r="L25" s="15">
        <v>68.48</v>
      </c>
      <c r="M25" s="15">
        <f>J25*0.2*0.8+K25*0.2</f>
        <v>68.484</v>
      </c>
      <c r="N25" s="15">
        <f>J25*0.2*0.8+K25*0.2</f>
        <v>68.484</v>
      </c>
      <c r="O25" s="15">
        <v>0</v>
      </c>
      <c r="P25" s="15">
        <v>0</v>
      </c>
      <c r="Q25" s="15">
        <v>0</v>
      </c>
      <c r="R25" s="15" t="s">
        <v>408</v>
      </c>
      <c r="S25" s="15" t="s">
        <v>409</v>
      </c>
      <c r="T25" s="15" t="s">
        <v>410</v>
      </c>
      <c r="U25" s="15">
        <v>0</v>
      </c>
      <c r="V25" s="15">
        <v>0</v>
      </c>
      <c r="W25" s="15">
        <v>0</v>
      </c>
      <c r="X25" s="15">
        <v>69.98</v>
      </c>
      <c r="Y25" s="15">
        <f>68.484+1</f>
        <v>69.484</v>
      </c>
      <c r="Z25" s="15">
        <v>68.484</v>
      </c>
      <c r="AA25" s="15" t="s">
        <v>44</v>
      </c>
      <c r="AB25" s="15" t="s">
        <v>44</v>
      </c>
      <c r="AC25" s="15" t="s">
        <v>44</v>
      </c>
      <c r="AD25" s="15" t="s">
        <v>411</v>
      </c>
      <c r="AE25" s="15" t="s">
        <v>350</v>
      </c>
      <c r="AF25" s="161">
        <v>68.484</v>
      </c>
      <c r="AG25" s="161">
        <v>68.484</v>
      </c>
      <c r="AH25" s="165" t="s">
        <v>44</v>
      </c>
      <c r="AI25" s="165" t="s">
        <v>351</v>
      </c>
    </row>
    <row r="26" s="146" customFormat="1" ht="43.2" spans="1:35">
      <c r="A26" s="154">
        <v>25</v>
      </c>
      <c r="B26" s="155" t="s">
        <v>34</v>
      </c>
      <c r="C26" s="155" t="s">
        <v>346</v>
      </c>
      <c r="D26" s="155">
        <v>20252145060</v>
      </c>
      <c r="E26" s="15" t="s">
        <v>412</v>
      </c>
      <c r="F26" s="15" t="s">
        <v>37</v>
      </c>
      <c r="G26" s="15" t="s">
        <v>38</v>
      </c>
      <c r="H26" s="15" t="s">
        <v>272</v>
      </c>
      <c r="I26" s="15" t="s">
        <v>348</v>
      </c>
      <c r="J26" s="15">
        <v>323</v>
      </c>
      <c r="K26" s="15">
        <v>83.12</v>
      </c>
      <c r="L26" s="15">
        <v>68.3</v>
      </c>
      <c r="M26" s="15">
        <f>J26*0.2*0.8+K26*0.2</f>
        <v>68.304</v>
      </c>
      <c r="N26" s="15">
        <f>J26*0.2*0.8+K26*0.2</f>
        <v>68.304</v>
      </c>
      <c r="O26" s="15">
        <v>0</v>
      </c>
      <c r="P26" s="15">
        <v>0</v>
      </c>
      <c r="Q26" s="15">
        <v>0</v>
      </c>
      <c r="R26" s="15">
        <v>0</v>
      </c>
      <c r="S26" s="15">
        <v>0</v>
      </c>
      <c r="T26" s="15">
        <v>0</v>
      </c>
      <c r="U26" s="15">
        <v>0</v>
      </c>
      <c r="V26" s="15">
        <v>0</v>
      </c>
      <c r="W26" s="15">
        <v>0</v>
      </c>
      <c r="X26" s="15">
        <v>68.3</v>
      </c>
      <c r="Y26" s="15">
        <v>68.304</v>
      </c>
      <c r="Z26" s="15">
        <v>68.304</v>
      </c>
      <c r="AA26" s="15" t="s">
        <v>44</v>
      </c>
      <c r="AB26" s="15" t="s">
        <v>44</v>
      </c>
      <c r="AC26" s="15" t="s">
        <v>44</v>
      </c>
      <c r="AD26" s="15" t="s">
        <v>400</v>
      </c>
      <c r="AE26" s="15" t="s">
        <v>350</v>
      </c>
      <c r="AF26" s="161">
        <v>68.304</v>
      </c>
      <c r="AG26" s="161">
        <v>68.304</v>
      </c>
      <c r="AH26" s="165" t="s">
        <v>44</v>
      </c>
      <c r="AI26" s="165" t="s">
        <v>351</v>
      </c>
    </row>
    <row r="27" s="146" customFormat="1" ht="43.2" spans="1:35">
      <c r="A27" s="154">
        <v>26</v>
      </c>
      <c r="B27" s="155" t="s">
        <v>34</v>
      </c>
      <c r="C27" s="155" t="s">
        <v>279</v>
      </c>
      <c r="D27" s="155">
        <v>20252145048</v>
      </c>
      <c r="E27" s="15" t="s">
        <v>413</v>
      </c>
      <c r="F27" s="15" t="s">
        <v>37</v>
      </c>
      <c r="G27" s="15" t="s">
        <v>38</v>
      </c>
      <c r="H27" s="15" t="s">
        <v>272</v>
      </c>
      <c r="I27" s="15" t="s">
        <v>348</v>
      </c>
      <c r="J27" s="15">
        <v>330</v>
      </c>
      <c r="K27" s="15">
        <v>74.78</v>
      </c>
      <c r="L27" s="15">
        <v>67.756</v>
      </c>
      <c r="M27" s="15">
        <v>67.756</v>
      </c>
      <c r="N27" s="111">
        <v>67.756</v>
      </c>
      <c r="O27" s="15" t="s">
        <v>44</v>
      </c>
      <c r="P27" s="111">
        <v>0</v>
      </c>
      <c r="Q27" s="111">
        <v>0</v>
      </c>
      <c r="R27" s="15" t="s">
        <v>44</v>
      </c>
      <c r="S27" s="111">
        <v>0</v>
      </c>
      <c r="T27" s="111">
        <v>0</v>
      </c>
      <c r="U27" s="15" t="s">
        <v>44</v>
      </c>
      <c r="V27" s="15" t="s">
        <v>44</v>
      </c>
      <c r="W27" s="15" t="s">
        <v>44</v>
      </c>
      <c r="X27" s="15">
        <v>67.756</v>
      </c>
      <c r="Y27" s="111">
        <v>67.756</v>
      </c>
      <c r="Z27" s="111">
        <v>67.756</v>
      </c>
      <c r="AA27" s="15"/>
      <c r="AB27" s="15" t="s">
        <v>44</v>
      </c>
      <c r="AC27" s="15" t="s">
        <v>44</v>
      </c>
      <c r="AD27" s="15" t="s">
        <v>414</v>
      </c>
      <c r="AE27" s="15" t="s">
        <v>285</v>
      </c>
      <c r="AF27" s="162">
        <v>67.756</v>
      </c>
      <c r="AG27" s="162">
        <v>67.756</v>
      </c>
      <c r="AH27" s="165" t="s">
        <v>44</v>
      </c>
      <c r="AI27" s="165" t="s">
        <v>47</v>
      </c>
    </row>
    <row r="28" s="146" customFormat="1" ht="43.2" spans="1:35">
      <c r="A28" s="154">
        <v>27</v>
      </c>
      <c r="B28" s="155" t="s">
        <v>34</v>
      </c>
      <c r="C28" s="155" t="s">
        <v>319</v>
      </c>
      <c r="D28" s="155">
        <v>20252145055</v>
      </c>
      <c r="E28" s="15" t="s">
        <v>415</v>
      </c>
      <c r="F28" s="15" t="s">
        <v>37</v>
      </c>
      <c r="G28" s="15" t="s">
        <v>38</v>
      </c>
      <c r="H28" s="15" t="s">
        <v>272</v>
      </c>
      <c r="I28" s="15" t="s">
        <v>348</v>
      </c>
      <c r="J28" s="15">
        <v>307</v>
      </c>
      <c r="K28" s="15">
        <v>92.38</v>
      </c>
      <c r="L28" s="15">
        <v>67.596</v>
      </c>
      <c r="M28" s="15">
        <v>67.596</v>
      </c>
      <c r="N28" s="15">
        <v>67.596</v>
      </c>
      <c r="O28" s="15" t="s">
        <v>44</v>
      </c>
      <c r="P28" s="15" t="s">
        <v>44</v>
      </c>
      <c r="Q28" s="15" t="s">
        <v>44</v>
      </c>
      <c r="R28" s="15" t="s">
        <v>44</v>
      </c>
      <c r="S28" s="15" t="s">
        <v>44</v>
      </c>
      <c r="T28" s="15" t="s">
        <v>44</v>
      </c>
      <c r="U28" s="15" t="s">
        <v>44</v>
      </c>
      <c r="V28" s="15" t="s">
        <v>44</v>
      </c>
      <c r="W28" s="15" t="s">
        <v>44</v>
      </c>
      <c r="X28" s="15">
        <v>67.596</v>
      </c>
      <c r="Y28" s="15">
        <v>67.596</v>
      </c>
      <c r="Z28" s="15">
        <v>67.596</v>
      </c>
      <c r="AA28" s="15" t="s">
        <v>44</v>
      </c>
      <c r="AB28" s="15" t="s">
        <v>44</v>
      </c>
      <c r="AC28" s="15" t="s">
        <v>44</v>
      </c>
      <c r="AD28" s="15" t="s">
        <v>416</v>
      </c>
      <c r="AE28" s="15" t="s">
        <v>321</v>
      </c>
      <c r="AF28" s="161">
        <v>67.596</v>
      </c>
      <c r="AG28" s="161">
        <v>67.596</v>
      </c>
      <c r="AH28" s="165" t="s">
        <v>44</v>
      </c>
      <c r="AI28" s="165" t="s">
        <v>322</v>
      </c>
    </row>
    <row r="29" s="146" customFormat="1" ht="259.2" spans="1:35">
      <c r="A29" s="154">
        <v>28</v>
      </c>
      <c r="B29" s="155" t="s">
        <v>34</v>
      </c>
      <c r="C29" s="155" t="s">
        <v>327</v>
      </c>
      <c r="D29" s="155">
        <v>20252145027</v>
      </c>
      <c r="E29" s="15" t="s">
        <v>417</v>
      </c>
      <c r="F29" s="15" t="s">
        <v>37</v>
      </c>
      <c r="G29" s="15" t="s">
        <v>38</v>
      </c>
      <c r="H29" s="15" t="s">
        <v>272</v>
      </c>
      <c r="I29" s="15" t="s">
        <v>348</v>
      </c>
      <c r="J29" s="15">
        <v>301</v>
      </c>
      <c r="K29" s="15">
        <v>84.42</v>
      </c>
      <c r="L29" s="15">
        <v>65.044</v>
      </c>
      <c r="M29" s="15">
        <v>65.044</v>
      </c>
      <c r="N29" s="15">
        <f>J29*0.8*0.2+K29*0.2</f>
        <v>65.044</v>
      </c>
      <c r="O29" s="15">
        <v>0</v>
      </c>
      <c r="P29" s="15">
        <v>0</v>
      </c>
      <c r="Q29" s="15">
        <v>0</v>
      </c>
      <c r="R29" s="15" t="s">
        <v>418</v>
      </c>
      <c r="S29" s="15" t="s">
        <v>418</v>
      </c>
      <c r="T29" s="15" t="s">
        <v>418</v>
      </c>
      <c r="U29" s="15">
        <v>0</v>
      </c>
      <c r="V29" s="15">
        <v>0</v>
      </c>
      <c r="W29" s="15">
        <v>0</v>
      </c>
      <c r="X29" s="15">
        <v>67.544</v>
      </c>
      <c r="Y29" s="15">
        <v>67.544</v>
      </c>
      <c r="Z29" s="15">
        <v>67.544</v>
      </c>
      <c r="AA29" s="15" t="s">
        <v>44</v>
      </c>
      <c r="AB29" s="15" t="s">
        <v>44</v>
      </c>
      <c r="AC29" s="15" t="s">
        <v>44</v>
      </c>
      <c r="AD29" s="15" t="s">
        <v>117</v>
      </c>
      <c r="AE29" s="15" t="s">
        <v>330</v>
      </c>
      <c r="AF29" s="162">
        <v>67.544</v>
      </c>
      <c r="AG29" s="162">
        <v>67.544</v>
      </c>
      <c r="AH29" s="165" t="s">
        <v>44</v>
      </c>
      <c r="AI29" s="165" t="s">
        <v>331</v>
      </c>
    </row>
    <row r="30" s="146" customFormat="1" ht="43.2" spans="1:35">
      <c r="A30" s="154">
        <v>29</v>
      </c>
      <c r="B30" s="155" t="s">
        <v>34</v>
      </c>
      <c r="C30" s="155" t="s">
        <v>346</v>
      </c>
      <c r="D30" s="155">
        <v>20252145013</v>
      </c>
      <c r="E30" s="15" t="s">
        <v>419</v>
      </c>
      <c r="F30" s="15" t="s">
        <v>37</v>
      </c>
      <c r="G30" s="15" t="s">
        <v>38</v>
      </c>
      <c r="H30" s="15" t="s">
        <v>272</v>
      </c>
      <c r="I30" s="15" t="s">
        <v>348</v>
      </c>
      <c r="J30" s="15">
        <v>317</v>
      </c>
      <c r="K30" s="15">
        <v>83.48</v>
      </c>
      <c r="L30" s="15">
        <v>67.416</v>
      </c>
      <c r="M30" s="15">
        <f>J30*0.2*0.8+K30*0.2</f>
        <v>67.416</v>
      </c>
      <c r="N30" s="15">
        <f>J30*0.2*0.8+K30*0.2</f>
        <v>67.416</v>
      </c>
      <c r="O30" s="15">
        <v>0</v>
      </c>
      <c r="P30" s="15">
        <v>0</v>
      </c>
      <c r="Q30" s="15">
        <v>0</v>
      </c>
      <c r="R30" s="15">
        <v>0</v>
      </c>
      <c r="S30" s="15">
        <v>0</v>
      </c>
      <c r="T30" s="15">
        <v>0</v>
      </c>
      <c r="U30" s="15">
        <v>0</v>
      </c>
      <c r="V30" s="15">
        <v>0</v>
      </c>
      <c r="W30" s="15">
        <v>0</v>
      </c>
      <c r="X30" s="15">
        <v>67.416</v>
      </c>
      <c r="Y30" s="15">
        <v>67.416</v>
      </c>
      <c r="Z30" s="15">
        <v>67.416</v>
      </c>
      <c r="AA30" s="15" t="s">
        <v>44</v>
      </c>
      <c r="AB30" s="15" t="s">
        <v>44</v>
      </c>
      <c r="AC30" s="15" t="s">
        <v>44</v>
      </c>
      <c r="AD30" s="15" t="s">
        <v>420</v>
      </c>
      <c r="AE30" s="15" t="s">
        <v>350</v>
      </c>
      <c r="AF30" s="161">
        <v>67.416</v>
      </c>
      <c r="AG30" s="161">
        <v>67.416</v>
      </c>
      <c r="AH30" s="165" t="s">
        <v>44</v>
      </c>
      <c r="AI30" s="165" t="s">
        <v>351</v>
      </c>
    </row>
    <row r="31" s="146" customFormat="1" ht="43.2" spans="1:35">
      <c r="A31" s="154">
        <v>30</v>
      </c>
      <c r="B31" s="155" t="s">
        <v>34</v>
      </c>
      <c r="C31" s="155" t="s">
        <v>337</v>
      </c>
      <c r="D31" s="155">
        <v>20252145011</v>
      </c>
      <c r="E31" s="15" t="s">
        <v>421</v>
      </c>
      <c r="F31" s="15" t="s">
        <v>37</v>
      </c>
      <c r="G31" s="15" t="s">
        <v>38</v>
      </c>
      <c r="H31" s="15" t="s">
        <v>272</v>
      </c>
      <c r="I31" s="15" t="s">
        <v>348</v>
      </c>
      <c r="J31" s="15">
        <v>316</v>
      </c>
      <c r="K31" s="15">
        <v>84.02</v>
      </c>
      <c r="L31" s="15">
        <v>73.61</v>
      </c>
      <c r="M31" s="15">
        <v>67.364</v>
      </c>
      <c r="N31" s="15">
        <f>J31*0.16+K31*0.2</f>
        <v>67.364</v>
      </c>
      <c r="O31" s="15">
        <v>0</v>
      </c>
      <c r="P31" s="15">
        <v>0</v>
      </c>
      <c r="Q31" s="15">
        <v>0</v>
      </c>
      <c r="R31" s="15">
        <v>0</v>
      </c>
      <c r="S31" s="15">
        <v>0</v>
      </c>
      <c r="T31" s="15">
        <v>0</v>
      </c>
      <c r="U31" s="15">
        <v>0</v>
      </c>
      <c r="V31" s="15">
        <v>0</v>
      </c>
      <c r="W31" s="15">
        <v>0</v>
      </c>
      <c r="X31" s="15">
        <v>67.364</v>
      </c>
      <c r="Y31" s="15">
        <v>67.364</v>
      </c>
      <c r="Z31" s="15">
        <v>67.364</v>
      </c>
      <c r="AA31" s="15" t="s">
        <v>44</v>
      </c>
      <c r="AB31" s="15" t="s">
        <v>44</v>
      </c>
      <c r="AC31" s="15" t="s">
        <v>44</v>
      </c>
      <c r="AD31" s="15" t="s">
        <v>422</v>
      </c>
      <c r="AE31" s="15" t="s">
        <v>331</v>
      </c>
      <c r="AF31" s="162">
        <v>67.364</v>
      </c>
      <c r="AG31" s="162">
        <v>67.364</v>
      </c>
      <c r="AH31" s="165" t="s">
        <v>44</v>
      </c>
      <c r="AI31" s="165" t="s">
        <v>340</v>
      </c>
    </row>
    <row r="32" s="146" customFormat="1" ht="43.2" spans="1:35">
      <c r="A32" s="154">
        <v>31</v>
      </c>
      <c r="B32" s="155" t="s">
        <v>34</v>
      </c>
      <c r="C32" s="155" t="s">
        <v>270</v>
      </c>
      <c r="D32" s="155">
        <v>20252145018</v>
      </c>
      <c r="E32" s="15" t="s">
        <v>423</v>
      </c>
      <c r="F32" s="15" t="s">
        <v>57</v>
      </c>
      <c r="G32" s="15" t="s">
        <v>38</v>
      </c>
      <c r="H32" s="15" t="s">
        <v>272</v>
      </c>
      <c r="I32" s="15" t="s">
        <v>348</v>
      </c>
      <c r="J32" s="15">
        <v>316</v>
      </c>
      <c r="K32" s="15">
        <v>83.7</v>
      </c>
      <c r="L32" s="15">
        <f>(J32*0.2)*0.8+K32*0.2</f>
        <v>67.3</v>
      </c>
      <c r="M32" s="15">
        <v>67.3</v>
      </c>
      <c r="N32" s="15">
        <v>67.3</v>
      </c>
      <c r="O32" s="15"/>
      <c r="P32" s="15" t="s">
        <v>44</v>
      </c>
      <c r="Q32" s="15" t="s">
        <v>44</v>
      </c>
      <c r="R32" s="15"/>
      <c r="S32" s="15" t="s">
        <v>44</v>
      </c>
      <c r="T32" s="15" t="s">
        <v>44</v>
      </c>
      <c r="U32" s="15"/>
      <c r="V32" s="15" t="s">
        <v>44</v>
      </c>
      <c r="W32" s="15" t="s">
        <v>44</v>
      </c>
      <c r="X32" s="15">
        <v>67.3</v>
      </c>
      <c r="Y32" s="15">
        <v>67.3</v>
      </c>
      <c r="Z32" s="15">
        <v>67.3</v>
      </c>
      <c r="AA32" s="15"/>
      <c r="AB32" s="15" t="s">
        <v>44</v>
      </c>
      <c r="AC32" s="15" t="s">
        <v>44</v>
      </c>
      <c r="AD32" s="15" t="s">
        <v>396</v>
      </c>
      <c r="AE32" s="15" t="s">
        <v>274</v>
      </c>
      <c r="AF32" s="161">
        <v>67.3</v>
      </c>
      <c r="AG32" s="161">
        <v>67.3</v>
      </c>
      <c r="AH32" s="165" t="s">
        <v>44</v>
      </c>
      <c r="AI32" s="165" t="s">
        <v>275</v>
      </c>
    </row>
    <row r="33" s="146" customFormat="1" ht="43.2" spans="1:35">
      <c r="A33" s="154">
        <v>32</v>
      </c>
      <c r="B33" s="155" t="s">
        <v>34</v>
      </c>
      <c r="C33" s="155" t="s">
        <v>279</v>
      </c>
      <c r="D33" s="155">
        <v>20252145021</v>
      </c>
      <c r="E33" s="15" t="s">
        <v>424</v>
      </c>
      <c r="F33" s="15" t="s">
        <v>57</v>
      </c>
      <c r="G33" s="15" t="s">
        <v>38</v>
      </c>
      <c r="H33" s="15" t="s">
        <v>272</v>
      </c>
      <c r="I33" s="15" t="s">
        <v>348</v>
      </c>
      <c r="J33" s="15">
        <v>321</v>
      </c>
      <c r="K33" s="15">
        <v>79.44</v>
      </c>
      <c r="L33" s="15">
        <v>67.248</v>
      </c>
      <c r="M33" s="15">
        <v>67.248</v>
      </c>
      <c r="N33" s="111">
        <v>67.248</v>
      </c>
      <c r="O33" s="15" t="s">
        <v>44</v>
      </c>
      <c r="P33" s="111">
        <v>0</v>
      </c>
      <c r="Q33" s="111">
        <v>0</v>
      </c>
      <c r="R33" s="15" t="s">
        <v>44</v>
      </c>
      <c r="S33" s="111">
        <v>0</v>
      </c>
      <c r="T33" s="111">
        <v>0</v>
      </c>
      <c r="U33" s="15" t="s">
        <v>44</v>
      </c>
      <c r="V33" s="15" t="s">
        <v>44</v>
      </c>
      <c r="W33" s="15" t="s">
        <v>44</v>
      </c>
      <c r="X33" s="15">
        <v>67.248</v>
      </c>
      <c r="Y33" s="111">
        <v>67.248</v>
      </c>
      <c r="Z33" s="111">
        <v>67.248</v>
      </c>
      <c r="AA33" s="15"/>
      <c r="AB33" s="15" t="s">
        <v>44</v>
      </c>
      <c r="AC33" s="15" t="s">
        <v>44</v>
      </c>
      <c r="AD33" s="15" t="s">
        <v>358</v>
      </c>
      <c r="AE33" s="15" t="s">
        <v>285</v>
      </c>
      <c r="AF33" s="162">
        <v>67.248</v>
      </c>
      <c r="AG33" s="162">
        <v>67.248</v>
      </c>
      <c r="AH33" s="165" t="s">
        <v>44</v>
      </c>
      <c r="AI33" s="165" t="s">
        <v>47</v>
      </c>
    </row>
    <row r="34" s="146" customFormat="1" ht="43.2" spans="1:35">
      <c r="A34" s="154">
        <v>33</v>
      </c>
      <c r="B34" s="155" t="s">
        <v>34</v>
      </c>
      <c r="C34" s="155" t="s">
        <v>319</v>
      </c>
      <c r="D34" s="155">
        <v>20252145043</v>
      </c>
      <c r="E34" s="15" t="s">
        <v>425</v>
      </c>
      <c r="F34" s="15" t="s">
        <v>37</v>
      </c>
      <c r="G34" s="15" t="s">
        <v>38</v>
      </c>
      <c r="H34" s="15" t="s">
        <v>272</v>
      </c>
      <c r="I34" s="15" t="s">
        <v>348</v>
      </c>
      <c r="J34" s="15">
        <v>310</v>
      </c>
      <c r="K34" s="15">
        <v>87.06</v>
      </c>
      <c r="L34" s="15">
        <v>67.012</v>
      </c>
      <c r="M34" s="15">
        <v>67.012</v>
      </c>
      <c r="N34" s="15">
        <v>67.012</v>
      </c>
      <c r="O34" s="15" t="s">
        <v>44</v>
      </c>
      <c r="P34" s="15" t="s">
        <v>44</v>
      </c>
      <c r="Q34" s="15" t="s">
        <v>44</v>
      </c>
      <c r="R34" s="15" t="s">
        <v>44</v>
      </c>
      <c r="S34" s="15" t="s">
        <v>44</v>
      </c>
      <c r="T34" s="15" t="s">
        <v>44</v>
      </c>
      <c r="U34" s="15" t="s">
        <v>44</v>
      </c>
      <c r="V34" s="15" t="s">
        <v>44</v>
      </c>
      <c r="W34" s="15" t="s">
        <v>44</v>
      </c>
      <c r="X34" s="15">
        <v>67.012</v>
      </c>
      <c r="Y34" s="15">
        <v>67.012</v>
      </c>
      <c r="Z34" s="15">
        <v>67.012</v>
      </c>
      <c r="AA34" s="15" t="s">
        <v>44</v>
      </c>
      <c r="AB34" s="15" t="s">
        <v>44</v>
      </c>
      <c r="AC34" s="15" t="s">
        <v>44</v>
      </c>
      <c r="AD34" s="15" t="s">
        <v>91</v>
      </c>
      <c r="AE34" s="15" t="s">
        <v>321</v>
      </c>
      <c r="AF34" s="161">
        <v>67.012</v>
      </c>
      <c r="AG34" s="161">
        <v>67.012</v>
      </c>
      <c r="AH34" s="165" t="s">
        <v>44</v>
      </c>
      <c r="AI34" s="165" t="s">
        <v>322</v>
      </c>
    </row>
    <row r="35" s="146" customFormat="1" ht="43.2" spans="1:35">
      <c r="A35" s="154">
        <v>34</v>
      </c>
      <c r="B35" s="155" t="s">
        <v>34</v>
      </c>
      <c r="C35" s="155" t="s">
        <v>319</v>
      </c>
      <c r="D35" s="155">
        <v>20252145037</v>
      </c>
      <c r="E35" s="15" t="s">
        <v>426</v>
      </c>
      <c r="F35" s="15" t="s">
        <v>37</v>
      </c>
      <c r="G35" s="15" t="s">
        <v>38</v>
      </c>
      <c r="H35" s="15" t="s">
        <v>272</v>
      </c>
      <c r="I35" s="15" t="s">
        <v>348</v>
      </c>
      <c r="J35" s="15">
        <v>308</v>
      </c>
      <c r="K35" s="15">
        <v>88.6</v>
      </c>
      <c r="L35" s="15">
        <v>67</v>
      </c>
      <c r="M35" s="15">
        <v>67</v>
      </c>
      <c r="N35" s="15">
        <v>67</v>
      </c>
      <c r="O35" s="15" t="s">
        <v>44</v>
      </c>
      <c r="P35" s="15" t="s">
        <v>44</v>
      </c>
      <c r="Q35" s="15" t="s">
        <v>44</v>
      </c>
      <c r="R35" s="15" t="s">
        <v>44</v>
      </c>
      <c r="S35" s="15" t="s">
        <v>44</v>
      </c>
      <c r="T35" s="15" t="s">
        <v>44</v>
      </c>
      <c r="U35" s="15" t="s">
        <v>44</v>
      </c>
      <c r="V35" s="15" t="s">
        <v>44</v>
      </c>
      <c r="W35" s="15" t="s">
        <v>44</v>
      </c>
      <c r="X35" s="15">
        <v>67</v>
      </c>
      <c r="Y35" s="15">
        <v>67</v>
      </c>
      <c r="Z35" s="15">
        <v>67</v>
      </c>
      <c r="AA35" s="15" t="s">
        <v>44</v>
      </c>
      <c r="AB35" s="15" t="s">
        <v>44</v>
      </c>
      <c r="AC35" s="15" t="s">
        <v>44</v>
      </c>
      <c r="AD35" s="15" t="s">
        <v>427</v>
      </c>
      <c r="AE35" s="15" t="s">
        <v>321</v>
      </c>
      <c r="AF35" s="161">
        <v>67</v>
      </c>
      <c r="AG35" s="161">
        <v>67</v>
      </c>
      <c r="AH35" s="165" t="s">
        <v>44</v>
      </c>
      <c r="AI35" s="165" t="s">
        <v>322</v>
      </c>
    </row>
    <row r="36" s="146" customFormat="1" ht="43.2" spans="1:35">
      <c r="A36" s="154">
        <v>35</v>
      </c>
      <c r="B36" s="155" t="s">
        <v>34</v>
      </c>
      <c r="C36" s="155" t="s">
        <v>270</v>
      </c>
      <c r="D36" s="155">
        <v>20252145066</v>
      </c>
      <c r="E36" s="15" t="s">
        <v>428</v>
      </c>
      <c r="F36" s="15" t="s">
        <v>57</v>
      </c>
      <c r="G36" s="15" t="s">
        <v>38</v>
      </c>
      <c r="H36" s="15" t="s">
        <v>272</v>
      </c>
      <c r="I36" s="15" t="s">
        <v>348</v>
      </c>
      <c r="J36" s="15">
        <v>311</v>
      </c>
      <c r="K36" s="15">
        <v>84.48</v>
      </c>
      <c r="L36" s="15">
        <f>(J36*0.2)*0.8+K36*0.2</f>
        <v>66.656</v>
      </c>
      <c r="M36" s="15">
        <v>66.656</v>
      </c>
      <c r="N36" s="15">
        <v>66.656</v>
      </c>
      <c r="O36" s="15"/>
      <c r="P36" s="15" t="s">
        <v>44</v>
      </c>
      <c r="Q36" s="15" t="s">
        <v>44</v>
      </c>
      <c r="R36" s="15"/>
      <c r="S36" s="15" t="s">
        <v>44</v>
      </c>
      <c r="T36" s="15" t="s">
        <v>44</v>
      </c>
      <c r="U36" s="15"/>
      <c r="V36" s="15" t="s">
        <v>44</v>
      </c>
      <c r="W36" s="15" t="s">
        <v>44</v>
      </c>
      <c r="X36" s="15"/>
      <c r="Y36" s="15">
        <v>66.656</v>
      </c>
      <c r="Z36" s="15">
        <v>66.656</v>
      </c>
      <c r="AA36" s="15"/>
      <c r="AB36" s="15" t="s">
        <v>44</v>
      </c>
      <c r="AC36" s="15" t="s">
        <v>44</v>
      </c>
      <c r="AD36" s="15" t="s">
        <v>429</v>
      </c>
      <c r="AE36" s="15" t="s">
        <v>274</v>
      </c>
      <c r="AF36" s="161">
        <v>66.656</v>
      </c>
      <c r="AG36" s="161">
        <v>66.656</v>
      </c>
      <c r="AH36" s="165" t="s">
        <v>44</v>
      </c>
      <c r="AI36" s="165" t="s">
        <v>275</v>
      </c>
    </row>
    <row r="37" s="146" customFormat="1" ht="43.2" spans="1:35">
      <c r="A37" s="154">
        <v>36</v>
      </c>
      <c r="B37" s="155" t="s">
        <v>34</v>
      </c>
      <c r="C37" s="155" t="s">
        <v>270</v>
      </c>
      <c r="D37" s="155">
        <v>20252145009</v>
      </c>
      <c r="E37" s="15" t="s">
        <v>430</v>
      </c>
      <c r="F37" s="15" t="s">
        <v>37</v>
      </c>
      <c r="G37" s="15" t="s">
        <v>38</v>
      </c>
      <c r="H37" s="15" t="s">
        <v>272</v>
      </c>
      <c r="I37" s="15" t="s">
        <v>348</v>
      </c>
      <c r="J37" s="15">
        <v>308</v>
      </c>
      <c r="K37" s="15">
        <v>86.84</v>
      </c>
      <c r="L37" s="15">
        <f>(J37*0.2)*0.8+K37*0.2</f>
        <v>66.648</v>
      </c>
      <c r="M37" s="15">
        <v>66.648</v>
      </c>
      <c r="N37" s="15">
        <v>66.648</v>
      </c>
      <c r="O37" s="15"/>
      <c r="P37" s="15" t="s">
        <v>44</v>
      </c>
      <c r="Q37" s="15" t="s">
        <v>44</v>
      </c>
      <c r="R37" s="15"/>
      <c r="S37" s="15" t="s">
        <v>44</v>
      </c>
      <c r="T37" s="15" t="s">
        <v>44</v>
      </c>
      <c r="U37" s="15"/>
      <c r="V37" s="15" t="s">
        <v>44</v>
      </c>
      <c r="W37" s="15" t="s">
        <v>44</v>
      </c>
      <c r="X37" s="15">
        <v>66.648</v>
      </c>
      <c r="Y37" s="15">
        <v>66.648</v>
      </c>
      <c r="Z37" s="15">
        <v>66.648</v>
      </c>
      <c r="AA37" s="15"/>
      <c r="AB37" s="15" t="s">
        <v>44</v>
      </c>
      <c r="AC37" s="15" t="s">
        <v>44</v>
      </c>
      <c r="AD37" s="15" t="s">
        <v>431</v>
      </c>
      <c r="AE37" s="15" t="s">
        <v>274</v>
      </c>
      <c r="AF37" s="161">
        <v>66.648</v>
      </c>
      <c r="AG37" s="161">
        <v>66.648</v>
      </c>
      <c r="AH37" s="165" t="s">
        <v>44</v>
      </c>
      <c r="AI37" s="165" t="s">
        <v>275</v>
      </c>
    </row>
    <row r="38" s="146" customFormat="1" ht="43.2" spans="1:35">
      <c r="A38" s="154">
        <v>37</v>
      </c>
      <c r="B38" s="155" t="s">
        <v>34</v>
      </c>
      <c r="C38" s="155" t="s">
        <v>327</v>
      </c>
      <c r="D38" s="155">
        <v>20252145049</v>
      </c>
      <c r="E38" s="15" t="s">
        <v>432</v>
      </c>
      <c r="F38" s="15" t="s">
        <v>37</v>
      </c>
      <c r="G38" s="15" t="s">
        <v>38</v>
      </c>
      <c r="H38" s="15" t="s">
        <v>272</v>
      </c>
      <c r="I38" s="15" t="s">
        <v>348</v>
      </c>
      <c r="J38" s="15">
        <v>308</v>
      </c>
      <c r="K38" s="15">
        <v>83.34</v>
      </c>
      <c r="L38" s="15">
        <v>65.95</v>
      </c>
      <c r="M38" s="15">
        <v>65.948</v>
      </c>
      <c r="N38" s="15">
        <f>J38*0.8*0.2+K38*0.2</f>
        <v>65.948</v>
      </c>
      <c r="O38" s="15">
        <v>0</v>
      </c>
      <c r="P38" s="15">
        <v>0</v>
      </c>
      <c r="Q38" s="15">
        <v>0</v>
      </c>
      <c r="R38" s="15">
        <v>0</v>
      </c>
      <c r="S38" s="15">
        <v>0</v>
      </c>
      <c r="T38" s="15">
        <v>0</v>
      </c>
      <c r="U38" s="15">
        <v>0</v>
      </c>
      <c r="V38" s="15">
        <v>0</v>
      </c>
      <c r="W38" s="15">
        <v>0</v>
      </c>
      <c r="X38" s="15">
        <v>65.95</v>
      </c>
      <c r="Y38" s="15">
        <v>65.948</v>
      </c>
      <c r="Z38" s="15">
        <v>65.948</v>
      </c>
      <c r="AA38" s="15" t="s">
        <v>44</v>
      </c>
      <c r="AB38" s="15" t="s">
        <v>44</v>
      </c>
      <c r="AC38" s="15" t="s">
        <v>44</v>
      </c>
      <c r="AD38" s="15" t="s">
        <v>83</v>
      </c>
      <c r="AE38" s="15" t="s">
        <v>330</v>
      </c>
      <c r="AF38" s="162">
        <v>65.948</v>
      </c>
      <c r="AG38" s="162">
        <v>65.948</v>
      </c>
      <c r="AH38" s="165" t="s">
        <v>44</v>
      </c>
      <c r="AI38" s="165" t="s">
        <v>331</v>
      </c>
    </row>
    <row r="39" s="146" customFormat="1" ht="43.2" spans="1:35">
      <c r="A39" s="154">
        <v>38</v>
      </c>
      <c r="B39" s="155" t="s">
        <v>34</v>
      </c>
      <c r="C39" s="155" t="s">
        <v>301</v>
      </c>
      <c r="D39" s="155">
        <v>20252145039</v>
      </c>
      <c r="E39" s="15" t="s">
        <v>433</v>
      </c>
      <c r="F39" s="15" t="s">
        <v>57</v>
      </c>
      <c r="G39" s="15" t="s">
        <v>38</v>
      </c>
      <c r="H39" s="15" t="s">
        <v>272</v>
      </c>
      <c r="I39" s="15" t="s">
        <v>348</v>
      </c>
      <c r="J39" s="15">
        <v>309</v>
      </c>
      <c r="K39" s="15">
        <v>82.5</v>
      </c>
      <c r="L39" s="15">
        <v>65.94</v>
      </c>
      <c r="M39" s="15">
        <v>65.94</v>
      </c>
      <c r="N39" s="15">
        <v>65.94</v>
      </c>
      <c r="O39" s="15" t="s">
        <v>44</v>
      </c>
      <c r="P39" s="15" t="s">
        <v>44</v>
      </c>
      <c r="Q39" s="15" t="s">
        <v>44</v>
      </c>
      <c r="R39" s="15" t="s">
        <v>44</v>
      </c>
      <c r="S39" s="15" t="s">
        <v>44</v>
      </c>
      <c r="T39" s="15" t="s">
        <v>44</v>
      </c>
      <c r="U39" s="15" t="s">
        <v>44</v>
      </c>
      <c r="V39" s="15" t="s">
        <v>44</v>
      </c>
      <c r="W39" s="15" t="s">
        <v>44</v>
      </c>
      <c r="X39" s="15">
        <v>65.94</v>
      </c>
      <c r="Y39" s="15">
        <v>65.94</v>
      </c>
      <c r="Z39" s="15">
        <v>65.94</v>
      </c>
      <c r="AA39" s="15" t="s">
        <v>44</v>
      </c>
      <c r="AB39" s="15" t="s">
        <v>44</v>
      </c>
      <c r="AC39" s="15" t="s">
        <v>44</v>
      </c>
      <c r="AD39" s="15" t="s">
        <v>434</v>
      </c>
      <c r="AE39" s="15" t="s">
        <v>306</v>
      </c>
      <c r="AF39" s="161">
        <v>65.94</v>
      </c>
      <c r="AG39" s="161">
        <v>65.94</v>
      </c>
      <c r="AH39" s="165" t="s">
        <v>44</v>
      </c>
      <c r="AI39" s="165" t="s">
        <v>307</v>
      </c>
    </row>
    <row r="40" s="146" customFormat="1" ht="43.2" spans="1:35">
      <c r="A40" s="154">
        <v>39</v>
      </c>
      <c r="B40" s="155" t="s">
        <v>34</v>
      </c>
      <c r="C40" s="155" t="s">
        <v>346</v>
      </c>
      <c r="D40" s="155">
        <v>20252145004</v>
      </c>
      <c r="E40" s="15" t="s">
        <v>435</v>
      </c>
      <c r="F40" s="15" t="s">
        <v>37</v>
      </c>
      <c r="G40" s="15" t="s">
        <v>38</v>
      </c>
      <c r="H40" s="15" t="s">
        <v>272</v>
      </c>
      <c r="I40" s="15" t="s">
        <v>348</v>
      </c>
      <c r="J40" s="15">
        <v>304</v>
      </c>
      <c r="K40" s="15">
        <v>86.14</v>
      </c>
      <c r="L40" s="15">
        <v>65.87</v>
      </c>
      <c r="M40" s="15">
        <f>J40*0.2*0.8+K40*0.2</f>
        <v>65.868</v>
      </c>
      <c r="N40" s="15">
        <f>J40*0.2*0.8+K40*0.2</f>
        <v>65.868</v>
      </c>
      <c r="O40" s="15">
        <v>0</v>
      </c>
      <c r="P40" s="15">
        <v>0</v>
      </c>
      <c r="Q40" s="15">
        <v>0</v>
      </c>
      <c r="R40" s="15">
        <v>0</v>
      </c>
      <c r="S40" s="15">
        <v>0</v>
      </c>
      <c r="T40" s="15">
        <v>0</v>
      </c>
      <c r="U40" s="15">
        <v>0</v>
      </c>
      <c r="V40" s="15">
        <v>0</v>
      </c>
      <c r="W40" s="15">
        <v>0</v>
      </c>
      <c r="X40" s="15">
        <v>65.87</v>
      </c>
      <c r="Y40" s="15">
        <v>65.868</v>
      </c>
      <c r="Z40" s="15">
        <v>65.868</v>
      </c>
      <c r="AA40" s="15" t="s">
        <v>44</v>
      </c>
      <c r="AB40" s="15" t="s">
        <v>44</v>
      </c>
      <c r="AC40" s="15" t="s">
        <v>44</v>
      </c>
      <c r="AD40" s="15" t="s">
        <v>436</v>
      </c>
      <c r="AE40" s="15" t="s">
        <v>350</v>
      </c>
      <c r="AF40" s="161">
        <v>65.868</v>
      </c>
      <c r="AG40" s="161">
        <v>65.868</v>
      </c>
      <c r="AH40" s="165" t="s">
        <v>44</v>
      </c>
      <c r="AI40" s="165" t="s">
        <v>351</v>
      </c>
    </row>
    <row r="41" s="146" customFormat="1" ht="43.2" spans="1:35">
      <c r="A41" s="154">
        <v>40</v>
      </c>
      <c r="B41" s="155" t="s">
        <v>34</v>
      </c>
      <c r="C41" s="155" t="s">
        <v>301</v>
      </c>
      <c r="D41" s="155">
        <v>20252145050</v>
      </c>
      <c r="E41" s="15" t="s">
        <v>437</v>
      </c>
      <c r="F41" s="15" t="s">
        <v>37</v>
      </c>
      <c r="G41" s="15" t="s">
        <v>38</v>
      </c>
      <c r="H41" s="15" t="s">
        <v>272</v>
      </c>
      <c r="I41" s="15" t="s">
        <v>348</v>
      </c>
      <c r="J41" s="15">
        <v>297</v>
      </c>
      <c r="K41" s="15">
        <v>88.96</v>
      </c>
      <c r="L41" s="15">
        <v>65.312</v>
      </c>
      <c r="M41" s="15">
        <v>65.312</v>
      </c>
      <c r="N41" s="15">
        <v>65.312</v>
      </c>
      <c r="O41" s="15" t="s">
        <v>44</v>
      </c>
      <c r="P41" s="15" t="s">
        <v>44</v>
      </c>
      <c r="Q41" s="15" t="s">
        <v>44</v>
      </c>
      <c r="R41" s="15" t="s">
        <v>44</v>
      </c>
      <c r="S41" s="15" t="s">
        <v>44</v>
      </c>
      <c r="T41" s="15" t="s">
        <v>44</v>
      </c>
      <c r="U41" s="15" t="s">
        <v>44</v>
      </c>
      <c r="V41" s="15" t="s">
        <v>44</v>
      </c>
      <c r="W41" s="15" t="s">
        <v>44</v>
      </c>
      <c r="X41" s="15">
        <v>65.312</v>
      </c>
      <c r="Y41" s="15">
        <v>65.312</v>
      </c>
      <c r="Z41" s="15">
        <v>65.312</v>
      </c>
      <c r="AA41" s="15" t="s">
        <v>44</v>
      </c>
      <c r="AB41" s="15" t="s">
        <v>44</v>
      </c>
      <c r="AC41" s="15" t="s">
        <v>44</v>
      </c>
      <c r="AD41" s="15" t="s">
        <v>438</v>
      </c>
      <c r="AE41" s="15" t="s">
        <v>306</v>
      </c>
      <c r="AF41" s="161">
        <v>65.312</v>
      </c>
      <c r="AG41" s="161">
        <v>65.312</v>
      </c>
      <c r="AH41" s="165" t="s">
        <v>44</v>
      </c>
      <c r="AI41" s="165" t="s">
        <v>307</v>
      </c>
    </row>
    <row r="42" s="146" customFormat="1" ht="43.2" spans="1:35">
      <c r="A42" s="154">
        <v>41</v>
      </c>
      <c r="B42" s="155" t="s">
        <v>34</v>
      </c>
      <c r="C42" s="155" t="s">
        <v>279</v>
      </c>
      <c r="D42" s="155">
        <v>20252145031</v>
      </c>
      <c r="E42" s="15" t="s">
        <v>439</v>
      </c>
      <c r="F42" s="15" t="s">
        <v>37</v>
      </c>
      <c r="G42" s="15" t="s">
        <v>38</v>
      </c>
      <c r="H42" s="15" t="s">
        <v>272</v>
      </c>
      <c r="I42" s="15" t="s">
        <v>348</v>
      </c>
      <c r="J42" s="15">
        <v>297</v>
      </c>
      <c r="K42" s="15">
        <v>88.42</v>
      </c>
      <c r="L42" s="15">
        <v>65.204</v>
      </c>
      <c r="M42" s="15">
        <v>65.204</v>
      </c>
      <c r="N42" s="111">
        <v>65.204</v>
      </c>
      <c r="O42" s="15">
        <v>0</v>
      </c>
      <c r="P42" s="111">
        <v>0</v>
      </c>
      <c r="Q42" s="111">
        <v>0</v>
      </c>
      <c r="R42" s="15" t="s">
        <v>44</v>
      </c>
      <c r="S42" s="111">
        <v>0</v>
      </c>
      <c r="T42" s="111">
        <v>0</v>
      </c>
      <c r="U42" s="15" t="s">
        <v>44</v>
      </c>
      <c r="V42" s="15" t="s">
        <v>44</v>
      </c>
      <c r="W42" s="15" t="s">
        <v>44</v>
      </c>
      <c r="X42" s="15">
        <v>65.204</v>
      </c>
      <c r="Y42" s="111">
        <v>65.204</v>
      </c>
      <c r="Z42" s="111">
        <v>65.204</v>
      </c>
      <c r="AA42" s="15"/>
      <c r="AB42" s="15" t="s">
        <v>44</v>
      </c>
      <c r="AC42" s="15" t="s">
        <v>44</v>
      </c>
      <c r="AD42" s="15" t="s">
        <v>414</v>
      </c>
      <c r="AE42" s="15" t="s">
        <v>285</v>
      </c>
      <c r="AF42" s="162">
        <v>65.204</v>
      </c>
      <c r="AG42" s="162">
        <v>65.204</v>
      </c>
      <c r="AH42" s="165" t="s">
        <v>44</v>
      </c>
      <c r="AI42" s="165" t="s">
        <v>47</v>
      </c>
    </row>
    <row r="43" s="146" customFormat="1" ht="43.2" spans="1:35">
      <c r="A43" s="154">
        <v>42</v>
      </c>
      <c r="B43" s="155" t="s">
        <v>34</v>
      </c>
      <c r="C43" s="155" t="s">
        <v>346</v>
      </c>
      <c r="D43" s="155">
        <v>20252145008</v>
      </c>
      <c r="E43" s="15" t="s">
        <v>440</v>
      </c>
      <c r="F43" s="15" t="s">
        <v>57</v>
      </c>
      <c r="G43" s="15" t="s">
        <v>38</v>
      </c>
      <c r="H43" s="15" t="s">
        <v>272</v>
      </c>
      <c r="I43" s="15" t="s">
        <v>348</v>
      </c>
      <c r="J43" s="15">
        <v>299</v>
      </c>
      <c r="K43" s="15">
        <v>85.16</v>
      </c>
      <c r="L43" s="15">
        <v>64.87</v>
      </c>
      <c r="M43" s="15">
        <f>J43*0.2*0.8+K43*0.2</f>
        <v>64.872</v>
      </c>
      <c r="N43" s="15">
        <f>J43*0.2*0.8+K43*0.2</f>
        <v>64.872</v>
      </c>
      <c r="O43" s="15">
        <v>0</v>
      </c>
      <c r="P43" s="15">
        <v>0</v>
      </c>
      <c r="Q43" s="15">
        <v>0</v>
      </c>
      <c r="R43" s="15">
        <v>0</v>
      </c>
      <c r="S43" s="15">
        <v>0</v>
      </c>
      <c r="T43" s="15">
        <v>0</v>
      </c>
      <c r="U43" s="15">
        <v>0</v>
      </c>
      <c r="V43" s="15">
        <v>0</v>
      </c>
      <c r="W43" s="15">
        <v>0</v>
      </c>
      <c r="X43" s="15">
        <v>64.87</v>
      </c>
      <c r="Y43" s="15">
        <v>64.872</v>
      </c>
      <c r="Z43" s="15">
        <v>64.872</v>
      </c>
      <c r="AA43" s="15" t="s">
        <v>44</v>
      </c>
      <c r="AB43" s="15" t="s">
        <v>44</v>
      </c>
      <c r="AC43" s="15" t="s">
        <v>44</v>
      </c>
      <c r="AD43" s="15" t="s">
        <v>441</v>
      </c>
      <c r="AE43" s="15" t="s">
        <v>350</v>
      </c>
      <c r="AF43" s="161">
        <v>64.872</v>
      </c>
      <c r="AG43" s="161">
        <v>64.872</v>
      </c>
      <c r="AH43" s="165" t="s">
        <v>44</v>
      </c>
      <c r="AI43" s="165" t="s">
        <v>351</v>
      </c>
    </row>
    <row r="44" s="146" customFormat="1" ht="43.2" spans="1:35">
      <c r="A44" s="154">
        <v>43</v>
      </c>
      <c r="B44" s="155" t="s">
        <v>34</v>
      </c>
      <c r="C44" s="155" t="s">
        <v>337</v>
      </c>
      <c r="D44" s="155">
        <v>20252145038</v>
      </c>
      <c r="E44" s="15" t="s">
        <v>442</v>
      </c>
      <c r="F44" s="15" t="s">
        <v>57</v>
      </c>
      <c r="G44" s="15" t="s">
        <v>38</v>
      </c>
      <c r="H44" s="15" t="s">
        <v>272</v>
      </c>
      <c r="I44" s="15" t="s">
        <v>348</v>
      </c>
      <c r="J44" s="15">
        <v>303</v>
      </c>
      <c r="K44" s="15">
        <v>79.94</v>
      </c>
      <c r="L44" s="15">
        <v>64.468</v>
      </c>
      <c r="M44" s="15">
        <v>64.468</v>
      </c>
      <c r="N44" s="15">
        <f>J44*0.16+K44*0.2</f>
        <v>64.468</v>
      </c>
      <c r="O44" s="15">
        <v>0</v>
      </c>
      <c r="P44" s="15">
        <v>0</v>
      </c>
      <c r="Q44" s="15">
        <v>0</v>
      </c>
      <c r="R44" s="15">
        <v>0</v>
      </c>
      <c r="S44" s="15">
        <v>0</v>
      </c>
      <c r="T44" s="15">
        <v>0</v>
      </c>
      <c r="U44" s="15">
        <v>0</v>
      </c>
      <c r="V44" s="15">
        <v>0</v>
      </c>
      <c r="W44" s="15">
        <v>0</v>
      </c>
      <c r="X44" s="15">
        <v>64.468</v>
      </c>
      <c r="Y44" s="15">
        <v>64.468</v>
      </c>
      <c r="Z44" s="15">
        <v>64.468</v>
      </c>
      <c r="AA44" s="15" t="s">
        <v>44</v>
      </c>
      <c r="AB44" s="15" t="s">
        <v>44</v>
      </c>
      <c r="AC44" s="15" t="s">
        <v>44</v>
      </c>
      <c r="AD44" s="15" t="s">
        <v>422</v>
      </c>
      <c r="AE44" s="15" t="s">
        <v>331</v>
      </c>
      <c r="AF44" s="162">
        <v>64.468</v>
      </c>
      <c r="AG44" s="162">
        <v>64.468</v>
      </c>
      <c r="AH44" s="165" t="s">
        <v>44</v>
      </c>
      <c r="AI44" s="165" t="s">
        <v>340</v>
      </c>
    </row>
    <row r="45" s="146" customFormat="1" ht="43.2" spans="1:35">
      <c r="A45" s="154">
        <v>44</v>
      </c>
      <c r="B45" s="155" t="s">
        <v>34</v>
      </c>
      <c r="C45" s="155" t="s">
        <v>337</v>
      </c>
      <c r="D45" s="155">
        <v>20252145002</v>
      </c>
      <c r="E45" s="15" t="s">
        <v>443</v>
      </c>
      <c r="F45" s="15" t="s">
        <v>57</v>
      </c>
      <c r="G45" s="15" t="s">
        <v>38</v>
      </c>
      <c r="H45" s="15" t="s">
        <v>272</v>
      </c>
      <c r="I45" s="15" t="s">
        <v>348</v>
      </c>
      <c r="J45" s="15">
        <v>302</v>
      </c>
      <c r="K45" s="15">
        <v>78.68</v>
      </c>
      <c r="L45" s="15">
        <v>69.54</v>
      </c>
      <c r="M45" s="15">
        <v>64.056</v>
      </c>
      <c r="N45" s="15">
        <f>J45*0.16+K45*0.2</f>
        <v>64.056</v>
      </c>
      <c r="O45" s="15">
        <v>0</v>
      </c>
      <c r="P45" s="15">
        <v>0</v>
      </c>
      <c r="Q45" s="15">
        <v>0</v>
      </c>
      <c r="R45" s="15">
        <v>0</v>
      </c>
      <c r="S45" s="15">
        <v>0</v>
      </c>
      <c r="T45" s="15">
        <v>0</v>
      </c>
      <c r="U45" s="15">
        <v>0</v>
      </c>
      <c r="V45" s="15">
        <v>0</v>
      </c>
      <c r="W45" s="15">
        <v>0</v>
      </c>
      <c r="X45" s="15">
        <v>64.056</v>
      </c>
      <c r="Y45" s="15">
        <v>64.056</v>
      </c>
      <c r="Z45" s="15">
        <v>64.056</v>
      </c>
      <c r="AA45" s="15" t="s">
        <v>44</v>
      </c>
      <c r="AB45" s="15" t="s">
        <v>44</v>
      </c>
      <c r="AC45" s="15" t="s">
        <v>44</v>
      </c>
      <c r="AD45" s="15" t="s">
        <v>391</v>
      </c>
      <c r="AE45" s="15" t="s">
        <v>331</v>
      </c>
      <c r="AF45" s="162">
        <v>64.056</v>
      </c>
      <c r="AG45" s="162">
        <v>64.056</v>
      </c>
      <c r="AH45" s="165" t="s">
        <v>44</v>
      </c>
      <c r="AI45" s="165" t="s">
        <v>340</v>
      </c>
    </row>
    <row r="46" s="146" customFormat="1" ht="43.2" spans="1:35">
      <c r="A46" s="154">
        <v>45</v>
      </c>
      <c r="B46" s="155" t="s">
        <v>34</v>
      </c>
      <c r="C46" s="155" t="s">
        <v>279</v>
      </c>
      <c r="D46" s="155">
        <v>20252145065</v>
      </c>
      <c r="E46" s="15" t="s">
        <v>444</v>
      </c>
      <c r="F46" s="15" t="s">
        <v>57</v>
      </c>
      <c r="G46" s="15" t="s">
        <v>38</v>
      </c>
      <c r="H46" s="15" t="s">
        <v>272</v>
      </c>
      <c r="I46" s="15" t="s">
        <v>348</v>
      </c>
      <c r="J46" s="15">
        <v>308</v>
      </c>
      <c r="K46" s="15">
        <v>71.54</v>
      </c>
      <c r="L46" s="15">
        <v>63.588</v>
      </c>
      <c r="M46" s="15">
        <v>63.588</v>
      </c>
      <c r="N46" s="111">
        <v>63.588</v>
      </c>
      <c r="O46" s="15" t="s">
        <v>44</v>
      </c>
      <c r="P46" s="111">
        <v>0</v>
      </c>
      <c r="Q46" s="111">
        <v>0</v>
      </c>
      <c r="R46" s="15" t="s">
        <v>44</v>
      </c>
      <c r="S46" s="111">
        <v>0</v>
      </c>
      <c r="T46" s="111">
        <v>0</v>
      </c>
      <c r="U46" s="15" t="s">
        <v>44</v>
      </c>
      <c r="V46" s="15" t="s">
        <v>44</v>
      </c>
      <c r="W46" s="15" t="s">
        <v>44</v>
      </c>
      <c r="X46" s="15">
        <v>63.588</v>
      </c>
      <c r="Y46" s="111">
        <v>63.588</v>
      </c>
      <c r="Z46" s="111">
        <v>63.588</v>
      </c>
      <c r="AA46" s="15"/>
      <c r="AB46" s="15"/>
      <c r="AC46" s="15"/>
      <c r="AD46" s="15" t="s">
        <v>445</v>
      </c>
      <c r="AE46" s="15" t="s">
        <v>285</v>
      </c>
      <c r="AF46" s="162">
        <v>63.588</v>
      </c>
      <c r="AG46" s="162">
        <v>63.588</v>
      </c>
      <c r="AH46" s="165" t="s">
        <v>44</v>
      </c>
      <c r="AI46" s="165" t="s">
        <v>47</v>
      </c>
    </row>
    <row r="47" s="146" customFormat="1" ht="129.6" spans="1:35">
      <c r="A47" s="154">
        <v>46</v>
      </c>
      <c r="B47" s="155" t="s">
        <v>34</v>
      </c>
      <c r="C47" s="155" t="s">
        <v>346</v>
      </c>
      <c r="D47" s="155">
        <v>20252145045</v>
      </c>
      <c r="E47" s="15" t="s">
        <v>446</v>
      </c>
      <c r="F47" s="15" t="s">
        <v>37</v>
      </c>
      <c r="G47" s="15" t="s">
        <v>38</v>
      </c>
      <c r="H47" s="15" t="s">
        <v>272</v>
      </c>
      <c r="I47" s="15" t="s">
        <v>348</v>
      </c>
      <c r="J47" s="15">
        <v>303</v>
      </c>
      <c r="K47" s="15">
        <v>71.84</v>
      </c>
      <c r="L47" s="15">
        <v>62.85</v>
      </c>
      <c r="M47" s="15">
        <f>J47*0.2*0.8+K47*0.2</f>
        <v>62.848</v>
      </c>
      <c r="N47" s="15">
        <f>J47*0.2*0.8+K47*0.2</f>
        <v>62.848</v>
      </c>
      <c r="O47" s="15">
        <v>0</v>
      </c>
      <c r="P47" s="15">
        <v>0</v>
      </c>
      <c r="Q47" s="15">
        <v>0</v>
      </c>
      <c r="R47" s="15" t="s">
        <v>447</v>
      </c>
      <c r="S47" s="15" t="s">
        <v>447</v>
      </c>
      <c r="T47" s="15" t="s">
        <v>447</v>
      </c>
      <c r="U47" s="15">
        <v>0</v>
      </c>
      <c r="V47" s="15">
        <v>0</v>
      </c>
      <c r="W47" s="15">
        <v>0</v>
      </c>
      <c r="X47" s="15">
        <v>64.85</v>
      </c>
      <c r="Y47" s="15">
        <v>62.848</v>
      </c>
      <c r="Z47" s="15">
        <v>62.848</v>
      </c>
      <c r="AA47" s="15" t="s">
        <v>44</v>
      </c>
      <c r="AB47" s="15" t="s">
        <v>44</v>
      </c>
      <c r="AC47" s="15" t="s">
        <v>44</v>
      </c>
      <c r="AD47" s="15" t="s">
        <v>436</v>
      </c>
      <c r="AE47" s="15" t="s">
        <v>350</v>
      </c>
      <c r="AF47" s="161">
        <v>62.848</v>
      </c>
      <c r="AG47" s="161">
        <v>62.848</v>
      </c>
      <c r="AH47" s="165" t="s">
        <v>44</v>
      </c>
      <c r="AI47" s="165" t="s">
        <v>351</v>
      </c>
    </row>
  </sheetData>
  <sortState ref="A2:AK47">
    <sortCondition ref="AF2"/>
  </sortState>
  <dataValidations count="2">
    <dataValidation type="list" allowBlank="1" showInputMessage="1" showErrorMessage="1" sqref="H2:H10">
      <formula1>"是,否"</formula1>
    </dataValidation>
    <dataValidation type="list" allowBlank="1" showInputMessage="1" showErrorMessage="1" sqref="I2:I10">
      <formula1>"推免,全国统考"</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108"/>
  <sheetViews>
    <sheetView zoomScale="50" zoomScaleNormal="50" topLeftCell="A95" workbookViewId="0">
      <selection activeCell="A2" sqref="A2:AI108"/>
    </sheetView>
  </sheetViews>
  <sheetFormatPr defaultColWidth="8.73148148148148" defaultRowHeight="14.4"/>
  <cols>
    <col min="1" max="2" width="8.73148148148148" style="99"/>
    <col min="3" max="3" width="12.1851851851852" style="99" customWidth="1"/>
    <col min="4" max="4" width="12.8888888888889" style="99"/>
    <col min="5" max="9" width="8.73148148148148" style="99"/>
    <col min="10" max="10" width="9.5462962962963" style="100"/>
    <col min="11" max="11" width="8.73148148148148" style="100"/>
    <col min="12" max="14" width="8.73148148148148" style="101"/>
    <col min="15" max="31" width="8.73148148148148" style="99"/>
    <col min="32" max="33" width="8.73148148148148" style="101"/>
    <col min="34" max="35" width="8.73148148148148" style="99"/>
    <col min="36" max="16384" width="8.73148148148148" style="102"/>
  </cols>
  <sheetData>
    <row r="1" s="90" customFormat="1" ht="171.6" spans="1:35">
      <c r="A1" s="11" t="s">
        <v>0</v>
      </c>
      <c r="B1" s="11" t="s">
        <v>1</v>
      </c>
      <c r="C1" s="11" t="s">
        <v>2</v>
      </c>
      <c r="D1" s="11" t="s">
        <v>3</v>
      </c>
      <c r="E1" s="11" t="s">
        <v>4</v>
      </c>
      <c r="F1" s="11" t="s">
        <v>5</v>
      </c>
      <c r="G1" s="11" t="s">
        <v>6</v>
      </c>
      <c r="H1" s="11" t="s">
        <v>254</v>
      </c>
      <c r="I1" s="11" t="s">
        <v>255</v>
      </c>
      <c r="J1" s="115" t="s">
        <v>256</v>
      </c>
      <c r="K1" s="115" t="s">
        <v>257</v>
      </c>
      <c r="L1" s="116" t="s">
        <v>10</v>
      </c>
      <c r="M1" s="117" t="s">
        <v>258</v>
      </c>
      <c r="N1" s="117" t="s">
        <v>259</v>
      </c>
      <c r="O1" s="11" t="s">
        <v>13</v>
      </c>
      <c r="P1" s="18" t="s">
        <v>260</v>
      </c>
      <c r="Q1" s="18" t="s">
        <v>261</v>
      </c>
      <c r="R1" s="11" t="s">
        <v>16</v>
      </c>
      <c r="S1" s="18" t="s">
        <v>262</v>
      </c>
      <c r="T1" s="18" t="s">
        <v>263</v>
      </c>
      <c r="U1" s="11" t="s">
        <v>19</v>
      </c>
      <c r="V1" s="18" t="s">
        <v>264</v>
      </c>
      <c r="W1" s="18" t="s">
        <v>265</v>
      </c>
      <c r="X1" s="11" t="s">
        <v>22</v>
      </c>
      <c r="Y1" s="18" t="s">
        <v>266</v>
      </c>
      <c r="Z1" s="18" t="s">
        <v>267</v>
      </c>
      <c r="AA1" s="11" t="s">
        <v>25</v>
      </c>
      <c r="AB1" s="18" t="s">
        <v>268</v>
      </c>
      <c r="AC1" s="18" t="s">
        <v>269</v>
      </c>
      <c r="AD1" s="11" t="s">
        <v>28</v>
      </c>
      <c r="AE1" s="11" t="s">
        <v>29</v>
      </c>
      <c r="AF1" s="117" t="s">
        <v>448</v>
      </c>
      <c r="AG1" s="117" t="s">
        <v>449</v>
      </c>
      <c r="AH1" s="18" t="s">
        <v>450</v>
      </c>
      <c r="AI1" s="18" t="s">
        <v>33</v>
      </c>
    </row>
    <row r="2" s="91" customFormat="1" ht="216" spans="1:35">
      <c r="A2" s="103">
        <v>1</v>
      </c>
      <c r="B2" s="12" t="s">
        <v>34</v>
      </c>
      <c r="C2" s="12" t="s">
        <v>270</v>
      </c>
      <c r="D2" s="12">
        <v>20253141007</v>
      </c>
      <c r="E2" s="12" t="s">
        <v>451</v>
      </c>
      <c r="F2" s="12" t="s">
        <v>37</v>
      </c>
      <c r="G2" s="12" t="s">
        <v>281</v>
      </c>
      <c r="H2" s="12" t="s">
        <v>272</v>
      </c>
      <c r="I2" s="12" t="s">
        <v>348</v>
      </c>
      <c r="J2" s="118">
        <v>378</v>
      </c>
      <c r="K2" s="118">
        <v>87.22</v>
      </c>
      <c r="L2" s="119">
        <f>(J2*0.2)*0.8+K2*0.2</f>
        <v>77.924</v>
      </c>
      <c r="M2" s="119">
        <v>77.924</v>
      </c>
      <c r="N2" s="119">
        <v>77.924</v>
      </c>
      <c r="O2" s="12" t="s">
        <v>452</v>
      </c>
      <c r="P2" s="12" t="s">
        <v>453</v>
      </c>
      <c r="Q2" s="12">
        <v>3</v>
      </c>
      <c r="R2" s="12" t="s">
        <v>454</v>
      </c>
      <c r="S2" s="12">
        <v>2</v>
      </c>
      <c r="T2" s="12">
        <v>0</v>
      </c>
      <c r="U2" s="12"/>
      <c r="V2" s="12" t="s">
        <v>44</v>
      </c>
      <c r="W2" s="12" t="s">
        <v>44</v>
      </c>
      <c r="X2" s="12">
        <v>84.924</v>
      </c>
      <c r="Y2" s="12">
        <f>77.924+3+2</f>
        <v>82.924</v>
      </c>
      <c r="Z2" s="12">
        <f>77.924+3+2</f>
        <v>82.924</v>
      </c>
      <c r="AA2" s="12"/>
      <c r="AB2" s="12" t="s">
        <v>44</v>
      </c>
      <c r="AC2" s="12" t="s">
        <v>44</v>
      </c>
      <c r="AD2" s="12" t="s">
        <v>455</v>
      </c>
      <c r="AE2" s="12" t="s">
        <v>274</v>
      </c>
      <c r="AF2" s="119">
        <v>80.924</v>
      </c>
      <c r="AG2" s="119">
        <v>80.924</v>
      </c>
      <c r="AH2" s="12" t="s">
        <v>456</v>
      </c>
      <c r="AI2" s="12" t="s">
        <v>275</v>
      </c>
    </row>
    <row r="3" s="91" customFormat="1" ht="201.6" spans="1:37">
      <c r="A3" s="103">
        <v>2</v>
      </c>
      <c r="B3" s="104" t="s">
        <v>34</v>
      </c>
      <c r="C3" s="104" t="s">
        <v>301</v>
      </c>
      <c r="D3" s="104">
        <v>20253141087</v>
      </c>
      <c r="E3" s="104" t="s">
        <v>457</v>
      </c>
      <c r="F3" s="104" t="s">
        <v>57</v>
      </c>
      <c r="G3" s="104" t="s">
        <v>281</v>
      </c>
      <c r="H3" s="104" t="s">
        <v>272</v>
      </c>
      <c r="I3" s="104" t="s">
        <v>348</v>
      </c>
      <c r="J3" s="118">
        <v>381</v>
      </c>
      <c r="K3" s="118">
        <v>87.5</v>
      </c>
      <c r="L3" s="119">
        <v>78.46</v>
      </c>
      <c r="M3" s="119">
        <v>78.46</v>
      </c>
      <c r="N3" s="119">
        <v>78.46</v>
      </c>
      <c r="O3" s="104" t="s">
        <v>44</v>
      </c>
      <c r="P3" s="104" t="s">
        <v>44</v>
      </c>
      <c r="Q3" s="104" t="s">
        <v>44</v>
      </c>
      <c r="R3" s="104" t="s">
        <v>458</v>
      </c>
      <c r="S3" s="104" t="s">
        <v>458</v>
      </c>
      <c r="T3" s="104" t="s">
        <v>458</v>
      </c>
      <c r="U3" s="104" t="s">
        <v>44</v>
      </c>
      <c r="V3" s="104" t="s">
        <v>44</v>
      </c>
      <c r="W3" s="104" t="s">
        <v>44</v>
      </c>
      <c r="X3" s="104">
        <v>80.46</v>
      </c>
      <c r="Y3" s="104">
        <v>80.46</v>
      </c>
      <c r="Z3" s="104">
        <v>80.46</v>
      </c>
      <c r="AA3" s="104" t="s">
        <v>44</v>
      </c>
      <c r="AB3" s="104" t="s">
        <v>44</v>
      </c>
      <c r="AC3" s="104" t="s">
        <v>44</v>
      </c>
      <c r="AD3" s="104" t="s">
        <v>459</v>
      </c>
      <c r="AE3" s="104" t="s">
        <v>306</v>
      </c>
      <c r="AF3" s="119">
        <v>80.46</v>
      </c>
      <c r="AG3" s="119">
        <v>80.46</v>
      </c>
      <c r="AH3" s="130" t="s">
        <v>44</v>
      </c>
      <c r="AI3" s="104" t="s">
        <v>307</v>
      </c>
      <c r="AJ3" s="19"/>
      <c r="AK3" s="19"/>
    </row>
    <row r="4" s="91" customFormat="1" ht="43.2" spans="1:37">
      <c r="A4" s="103">
        <v>3</v>
      </c>
      <c r="B4" s="104" t="s">
        <v>34</v>
      </c>
      <c r="C4" s="104" t="s">
        <v>327</v>
      </c>
      <c r="D4" s="104">
        <v>20253141084</v>
      </c>
      <c r="E4" s="104" t="s">
        <v>460</v>
      </c>
      <c r="F4" s="104" t="s">
        <v>37</v>
      </c>
      <c r="G4" s="104" t="s">
        <v>281</v>
      </c>
      <c r="H4" s="104" t="s">
        <v>272</v>
      </c>
      <c r="I4" s="104" t="s">
        <v>348</v>
      </c>
      <c r="J4" s="118">
        <v>381</v>
      </c>
      <c r="K4" s="118">
        <v>88.98</v>
      </c>
      <c r="L4" s="119">
        <v>78.756</v>
      </c>
      <c r="M4" s="119">
        <v>78.756</v>
      </c>
      <c r="N4" s="119">
        <f>J4*0.8*0.2+K4*0.2</f>
        <v>78.756</v>
      </c>
      <c r="O4" s="104">
        <v>0</v>
      </c>
      <c r="P4" s="104">
        <v>0</v>
      </c>
      <c r="Q4" s="104">
        <v>0</v>
      </c>
      <c r="R4" s="104">
        <v>0</v>
      </c>
      <c r="S4" s="104">
        <v>0</v>
      </c>
      <c r="T4" s="104">
        <v>0</v>
      </c>
      <c r="U4" s="104">
        <v>0</v>
      </c>
      <c r="V4" s="104">
        <v>0</v>
      </c>
      <c r="W4" s="104">
        <v>0</v>
      </c>
      <c r="X4" s="104">
        <v>78.756</v>
      </c>
      <c r="Y4" s="104">
        <v>78.756</v>
      </c>
      <c r="Z4" s="104">
        <f>N4</f>
        <v>78.756</v>
      </c>
      <c r="AA4" s="104" t="s">
        <v>44</v>
      </c>
      <c r="AB4" s="104" t="s">
        <v>44</v>
      </c>
      <c r="AC4" s="104" t="s">
        <v>44</v>
      </c>
      <c r="AD4" s="104" t="s">
        <v>244</v>
      </c>
      <c r="AE4" s="104" t="s">
        <v>330</v>
      </c>
      <c r="AF4" s="119">
        <f>Z4</f>
        <v>78.756</v>
      </c>
      <c r="AG4" s="119">
        <f>Z4</f>
        <v>78.756</v>
      </c>
      <c r="AH4" s="104" t="s">
        <v>44</v>
      </c>
      <c r="AI4" s="104" t="s">
        <v>331</v>
      </c>
      <c r="AJ4" s="6"/>
      <c r="AK4" s="6"/>
    </row>
    <row r="5" s="91" customFormat="1" ht="43.2" spans="1:37">
      <c r="A5" s="103">
        <v>4</v>
      </c>
      <c r="B5" s="104" t="s">
        <v>34</v>
      </c>
      <c r="C5" s="104" t="s">
        <v>319</v>
      </c>
      <c r="D5" s="104">
        <v>20253141028</v>
      </c>
      <c r="E5" s="104" t="s">
        <v>461</v>
      </c>
      <c r="F5" s="104" t="s">
        <v>37</v>
      </c>
      <c r="G5" s="104" t="s">
        <v>281</v>
      </c>
      <c r="H5" s="104" t="s">
        <v>272</v>
      </c>
      <c r="I5" s="104" t="s">
        <v>348</v>
      </c>
      <c r="J5" s="118">
        <v>380</v>
      </c>
      <c r="K5" s="118">
        <v>87.72</v>
      </c>
      <c r="L5" s="119">
        <v>78.344</v>
      </c>
      <c r="M5" s="119">
        <v>78.344</v>
      </c>
      <c r="N5" s="119">
        <v>78.344</v>
      </c>
      <c r="O5" s="104" t="s">
        <v>44</v>
      </c>
      <c r="P5" s="104" t="s">
        <v>44</v>
      </c>
      <c r="Q5" s="104" t="s">
        <v>44</v>
      </c>
      <c r="R5" s="104" t="s">
        <v>44</v>
      </c>
      <c r="S5" s="104" t="s">
        <v>44</v>
      </c>
      <c r="T5" s="104" t="s">
        <v>44</v>
      </c>
      <c r="U5" s="104" t="s">
        <v>44</v>
      </c>
      <c r="V5" s="104" t="s">
        <v>44</v>
      </c>
      <c r="W5" s="104" t="s">
        <v>44</v>
      </c>
      <c r="X5" s="104">
        <v>78.344</v>
      </c>
      <c r="Y5" s="104">
        <v>78.344</v>
      </c>
      <c r="Z5" s="104">
        <v>78.344</v>
      </c>
      <c r="AA5" s="104" t="s">
        <v>44</v>
      </c>
      <c r="AB5" s="104" t="s">
        <v>44</v>
      </c>
      <c r="AC5" s="104" t="s">
        <v>44</v>
      </c>
      <c r="AD5" s="104" t="s">
        <v>416</v>
      </c>
      <c r="AE5" s="104" t="s">
        <v>321</v>
      </c>
      <c r="AF5" s="119">
        <v>78.344</v>
      </c>
      <c r="AG5" s="119">
        <v>78.344</v>
      </c>
      <c r="AH5" s="104" t="s">
        <v>44</v>
      </c>
      <c r="AI5" s="104" t="s">
        <v>322</v>
      </c>
      <c r="AJ5" s="19"/>
      <c r="AK5" s="19"/>
    </row>
    <row r="6" s="91" customFormat="1" ht="43.2" spans="1:37">
      <c r="A6" s="103">
        <v>5</v>
      </c>
      <c r="B6" s="104" t="s">
        <v>34</v>
      </c>
      <c r="C6" s="104" t="s">
        <v>319</v>
      </c>
      <c r="D6" s="104">
        <v>20253141011</v>
      </c>
      <c r="E6" s="104" t="s">
        <v>462</v>
      </c>
      <c r="F6" s="104" t="s">
        <v>37</v>
      </c>
      <c r="G6" s="104" t="s">
        <v>281</v>
      </c>
      <c r="H6" s="104" t="s">
        <v>272</v>
      </c>
      <c r="I6" s="104" t="s">
        <v>348</v>
      </c>
      <c r="J6" s="118">
        <v>373</v>
      </c>
      <c r="K6" s="118">
        <v>89.74</v>
      </c>
      <c r="L6" s="119">
        <v>77.628</v>
      </c>
      <c r="M6" s="119">
        <v>77.628</v>
      </c>
      <c r="N6" s="119">
        <v>77.628</v>
      </c>
      <c r="O6" s="104" t="s">
        <v>44</v>
      </c>
      <c r="P6" s="104" t="s">
        <v>44</v>
      </c>
      <c r="Q6" s="104" t="s">
        <v>44</v>
      </c>
      <c r="R6" s="104" t="s">
        <v>44</v>
      </c>
      <c r="S6" s="104" t="s">
        <v>44</v>
      </c>
      <c r="T6" s="104" t="s">
        <v>44</v>
      </c>
      <c r="U6" s="104" t="s">
        <v>44</v>
      </c>
      <c r="V6" s="104" t="s">
        <v>44</v>
      </c>
      <c r="W6" s="104" t="s">
        <v>44</v>
      </c>
      <c r="X6" s="104">
        <v>77.628</v>
      </c>
      <c r="Y6" s="104">
        <v>77.628</v>
      </c>
      <c r="Z6" s="104">
        <v>77.628</v>
      </c>
      <c r="AA6" s="104" t="s">
        <v>44</v>
      </c>
      <c r="AB6" s="104" t="s">
        <v>44</v>
      </c>
      <c r="AC6" s="104" t="s">
        <v>44</v>
      </c>
      <c r="AD6" s="104" t="s">
        <v>427</v>
      </c>
      <c r="AE6" s="104" t="s">
        <v>321</v>
      </c>
      <c r="AF6" s="119">
        <v>77.628</v>
      </c>
      <c r="AG6" s="119">
        <v>77.628</v>
      </c>
      <c r="AH6" s="104" t="s">
        <v>44</v>
      </c>
      <c r="AI6" s="104" t="s">
        <v>322</v>
      </c>
      <c r="AJ6" s="19"/>
      <c r="AK6" s="19"/>
    </row>
    <row r="7" s="91" customFormat="1" ht="43.2" spans="1:35">
      <c r="A7" s="103">
        <v>6</v>
      </c>
      <c r="B7" s="12" t="s">
        <v>34</v>
      </c>
      <c r="C7" s="12" t="s">
        <v>270</v>
      </c>
      <c r="D7" s="12">
        <v>20253141032</v>
      </c>
      <c r="E7" s="12" t="s">
        <v>463</v>
      </c>
      <c r="F7" s="12" t="s">
        <v>37</v>
      </c>
      <c r="G7" s="12" t="s">
        <v>281</v>
      </c>
      <c r="H7" s="12" t="s">
        <v>272</v>
      </c>
      <c r="I7" s="12" t="s">
        <v>348</v>
      </c>
      <c r="J7" s="118">
        <v>375</v>
      </c>
      <c r="K7" s="118">
        <v>84.12</v>
      </c>
      <c r="L7" s="119">
        <f>(J7*0.2)*0.8+K7*0.2</f>
        <v>76.824</v>
      </c>
      <c r="M7" s="119">
        <v>76.824</v>
      </c>
      <c r="N7" s="119">
        <v>76.824</v>
      </c>
      <c r="O7" s="12"/>
      <c r="P7" s="12" t="s">
        <v>44</v>
      </c>
      <c r="Q7" s="12" t="s">
        <v>44</v>
      </c>
      <c r="R7" s="12"/>
      <c r="S7" s="12" t="s">
        <v>44</v>
      </c>
      <c r="T7" s="12" t="s">
        <v>44</v>
      </c>
      <c r="U7" s="12"/>
      <c r="V7" s="12" t="s">
        <v>44</v>
      </c>
      <c r="W7" s="12" t="s">
        <v>44</v>
      </c>
      <c r="X7" s="12">
        <v>76.824</v>
      </c>
      <c r="Y7" s="12">
        <v>76.824</v>
      </c>
      <c r="Z7" s="12">
        <v>76.824</v>
      </c>
      <c r="AA7" s="12"/>
      <c r="AB7" s="12" t="s">
        <v>44</v>
      </c>
      <c r="AC7" s="12" t="s">
        <v>44</v>
      </c>
      <c r="AD7" s="12" t="s">
        <v>455</v>
      </c>
      <c r="AE7" s="12" t="s">
        <v>274</v>
      </c>
      <c r="AF7" s="119">
        <v>76.824</v>
      </c>
      <c r="AG7" s="119">
        <v>76.824</v>
      </c>
      <c r="AH7" s="12"/>
      <c r="AI7" s="12" t="s">
        <v>275</v>
      </c>
    </row>
    <row r="8" s="91" customFormat="1" ht="409.5" spans="1:35">
      <c r="A8" s="103">
        <v>7</v>
      </c>
      <c r="B8" s="12" t="s">
        <v>34</v>
      </c>
      <c r="C8" s="12" t="s">
        <v>270</v>
      </c>
      <c r="D8" s="12">
        <v>20253141095</v>
      </c>
      <c r="E8" s="12" t="s">
        <v>464</v>
      </c>
      <c r="F8" s="12" t="s">
        <v>57</v>
      </c>
      <c r="G8" s="12" t="s">
        <v>281</v>
      </c>
      <c r="H8" s="12" t="s">
        <v>272</v>
      </c>
      <c r="I8" s="12" t="s">
        <v>348</v>
      </c>
      <c r="J8" s="118">
        <v>358</v>
      </c>
      <c r="K8" s="118">
        <v>85.92</v>
      </c>
      <c r="L8" s="119">
        <f>(J8*0.2)*0.8+K8*0.2</f>
        <v>74.464</v>
      </c>
      <c r="M8" s="119">
        <v>74.464</v>
      </c>
      <c r="N8" s="119">
        <v>74.464</v>
      </c>
      <c r="O8" s="12"/>
      <c r="P8" s="12" t="s">
        <v>44</v>
      </c>
      <c r="Q8" s="12" t="s">
        <v>44</v>
      </c>
      <c r="R8" s="12" t="s">
        <v>465</v>
      </c>
      <c r="S8" s="12" t="s">
        <v>466</v>
      </c>
      <c r="T8" s="12" t="s">
        <v>466</v>
      </c>
      <c r="U8" s="12"/>
      <c r="V8" s="12" t="s">
        <v>44</v>
      </c>
      <c r="W8" s="12" t="s">
        <v>44</v>
      </c>
      <c r="X8" s="12">
        <v>82.464</v>
      </c>
      <c r="Y8" s="12">
        <f>74.464+2</f>
        <v>76.464</v>
      </c>
      <c r="Z8" s="12">
        <f>74.464+2</f>
        <v>76.464</v>
      </c>
      <c r="AA8" s="12"/>
      <c r="AB8" s="12" t="s">
        <v>44</v>
      </c>
      <c r="AC8" s="12" t="s">
        <v>44</v>
      </c>
      <c r="AD8" s="12" t="s">
        <v>431</v>
      </c>
      <c r="AE8" s="12" t="s">
        <v>274</v>
      </c>
      <c r="AF8" s="119">
        <v>76.464</v>
      </c>
      <c r="AG8" s="119">
        <v>76.464</v>
      </c>
      <c r="AH8" s="12"/>
      <c r="AI8" s="12" t="s">
        <v>275</v>
      </c>
    </row>
    <row r="9" s="91" customFormat="1" ht="409.5" spans="1:37">
      <c r="A9" s="103">
        <v>8</v>
      </c>
      <c r="B9" s="12" t="s">
        <v>34</v>
      </c>
      <c r="C9" s="12" t="s">
        <v>279</v>
      </c>
      <c r="D9" s="12">
        <v>20253141048</v>
      </c>
      <c r="E9" s="12" t="s">
        <v>467</v>
      </c>
      <c r="F9" s="12" t="s">
        <v>37</v>
      </c>
      <c r="G9" s="12" t="s">
        <v>281</v>
      </c>
      <c r="H9" s="12" t="s">
        <v>272</v>
      </c>
      <c r="I9" s="12" t="s">
        <v>348</v>
      </c>
      <c r="J9" s="118">
        <v>341</v>
      </c>
      <c r="K9" s="118">
        <v>89.66</v>
      </c>
      <c r="L9" s="119">
        <v>72.492</v>
      </c>
      <c r="M9" s="119">
        <f>(J9*0.2)*0.8+K9*0.2</f>
        <v>72.492</v>
      </c>
      <c r="N9" s="103">
        <v>72.492</v>
      </c>
      <c r="O9" s="12" t="s">
        <v>44</v>
      </c>
      <c r="P9" s="103">
        <v>0</v>
      </c>
      <c r="Q9" s="103">
        <v>0</v>
      </c>
      <c r="R9" s="12" t="s">
        <v>468</v>
      </c>
      <c r="S9" s="103">
        <v>3</v>
      </c>
      <c r="T9" s="12" t="s">
        <v>469</v>
      </c>
      <c r="U9" s="12" t="s">
        <v>44</v>
      </c>
      <c r="V9" s="12">
        <v>0</v>
      </c>
      <c r="W9" s="12">
        <v>0</v>
      </c>
      <c r="X9" s="12">
        <v>77.492</v>
      </c>
      <c r="Y9" s="103">
        <v>75.492</v>
      </c>
      <c r="Z9" s="103">
        <v>75.992</v>
      </c>
      <c r="AA9" s="12"/>
      <c r="AB9" s="12" t="s">
        <v>470</v>
      </c>
      <c r="AC9" s="12" t="s">
        <v>470</v>
      </c>
      <c r="AD9" s="12" t="s">
        <v>471</v>
      </c>
      <c r="AE9" s="129" t="s">
        <v>285</v>
      </c>
      <c r="AF9" s="119">
        <v>75.992</v>
      </c>
      <c r="AG9" s="119">
        <v>75.992</v>
      </c>
      <c r="AH9" s="104" t="s">
        <v>472</v>
      </c>
      <c r="AI9" s="129" t="s">
        <v>47</v>
      </c>
      <c r="AJ9" s="131"/>
      <c r="AK9" s="131"/>
    </row>
    <row r="10" s="91" customFormat="1" ht="144" spans="1:37">
      <c r="A10" s="103">
        <v>9</v>
      </c>
      <c r="B10" s="104" t="s">
        <v>34</v>
      </c>
      <c r="C10" s="104" t="s">
        <v>346</v>
      </c>
      <c r="D10" s="104">
        <v>20253141108</v>
      </c>
      <c r="E10" s="104" t="s">
        <v>473</v>
      </c>
      <c r="F10" s="104" t="s">
        <v>37</v>
      </c>
      <c r="G10" s="104" t="s">
        <v>281</v>
      </c>
      <c r="H10" s="104" t="s">
        <v>272</v>
      </c>
      <c r="I10" s="104" t="s">
        <v>348</v>
      </c>
      <c r="J10" s="118">
        <v>363</v>
      </c>
      <c r="K10" s="118">
        <v>81.78</v>
      </c>
      <c r="L10" s="119">
        <v>74.436</v>
      </c>
      <c r="M10" s="119">
        <f>J10*0.2*0.8+K10*0.2</f>
        <v>74.436</v>
      </c>
      <c r="N10" s="119">
        <f>J10*0.2*0.8+K10*0.2</f>
        <v>74.436</v>
      </c>
      <c r="O10" s="104">
        <v>0</v>
      </c>
      <c r="P10" s="104">
        <v>0</v>
      </c>
      <c r="Q10" s="104">
        <v>0</v>
      </c>
      <c r="R10" s="104" t="s">
        <v>474</v>
      </c>
      <c r="S10" s="104" t="s">
        <v>475</v>
      </c>
      <c r="T10" s="104" t="s">
        <v>475</v>
      </c>
      <c r="U10" s="104">
        <v>0</v>
      </c>
      <c r="V10" s="104">
        <v>0</v>
      </c>
      <c r="W10" s="104">
        <v>0</v>
      </c>
      <c r="X10" s="104">
        <v>78.436</v>
      </c>
      <c r="Y10" s="104">
        <f>74.436+1.5</f>
        <v>75.936</v>
      </c>
      <c r="Z10" s="104">
        <f>74.436+1.5</f>
        <v>75.936</v>
      </c>
      <c r="AA10" s="76" t="s">
        <v>44</v>
      </c>
      <c r="AB10" s="76" t="s">
        <v>44</v>
      </c>
      <c r="AC10" s="76" t="s">
        <v>44</v>
      </c>
      <c r="AD10" s="104" t="s">
        <v>476</v>
      </c>
      <c r="AE10" s="104" t="s">
        <v>350</v>
      </c>
      <c r="AF10" s="119">
        <v>75.936</v>
      </c>
      <c r="AG10" s="119">
        <v>75.936</v>
      </c>
      <c r="AH10" s="76" t="s">
        <v>44</v>
      </c>
      <c r="AI10" s="104" t="s">
        <v>351</v>
      </c>
      <c r="AJ10" s="19"/>
      <c r="AK10" s="19"/>
    </row>
    <row r="11" s="91" customFormat="1" ht="43.2" spans="1:37">
      <c r="A11" s="103">
        <v>10</v>
      </c>
      <c r="B11" s="104" t="s">
        <v>34</v>
      </c>
      <c r="C11" s="104" t="s">
        <v>301</v>
      </c>
      <c r="D11" s="104">
        <v>20253141027</v>
      </c>
      <c r="E11" s="104" t="s">
        <v>477</v>
      </c>
      <c r="F11" s="104" t="s">
        <v>57</v>
      </c>
      <c r="G11" s="104" t="s">
        <v>281</v>
      </c>
      <c r="H11" s="104" t="s">
        <v>272</v>
      </c>
      <c r="I11" s="104" t="s">
        <v>348</v>
      </c>
      <c r="J11" s="118">
        <v>362</v>
      </c>
      <c r="K11" s="118">
        <v>89.62</v>
      </c>
      <c r="L11" s="119">
        <v>75.844</v>
      </c>
      <c r="M11" s="119">
        <v>75.844</v>
      </c>
      <c r="N11" s="119">
        <v>75.844</v>
      </c>
      <c r="O11" s="104" t="s">
        <v>44</v>
      </c>
      <c r="P11" s="104" t="s">
        <v>44</v>
      </c>
      <c r="Q11" s="104" t="s">
        <v>44</v>
      </c>
      <c r="R11" s="104" t="s">
        <v>44</v>
      </c>
      <c r="S11" s="104" t="s">
        <v>44</v>
      </c>
      <c r="T11" s="104" t="s">
        <v>44</v>
      </c>
      <c r="U11" s="104" t="s">
        <v>44</v>
      </c>
      <c r="V11" s="104" t="s">
        <v>44</v>
      </c>
      <c r="W11" s="104" t="s">
        <v>44</v>
      </c>
      <c r="X11" s="104">
        <v>75.844</v>
      </c>
      <c r="Y11" s="104">
        <v>75.844</v>
      </c>
      <c r="Z11" s="104">
        <v>75.844</v>
      </c>
      <c r="AA11" s="104" t="s">
        <v>44</v>
      </c>
      <c r="AB11" s="104" t="s">
        <v>44</v>
      </c>
      <c r="AC11" s="104" t="s">
        <v>44</v>
      </c>
      <c r="AD11" s="104" t="s">
        <v>176</v>
      </c>
      <c r="AE11" s="104" t="s">
        <v>306</v>
      </c>
      <c r="AF11" s="119">
        <v>75.844</v>
      </c>
      <c r="AG11" s="119">
        <v>75.844</v>
      </c>
      <c r="AH11" s="130" t="s">
        <v>44</v>
      </c>
      <c r="AI11" s="104" t="s">
        <v>307</v>
      </c>
      <c r="AJ11" s="19"/>
      <c r="AK11" s="19"/>
    </row>
    <row r="12" s="91" customFormat="1" ht="24" spans="1:37">
      <c r="A12" s="103">
        <v>11</v>
      </c>
      <c r="B12" s="105" t="s">
        <v>34</v>
      </c>
      <c r="C12" s="105" t="s">
        <v>478</v>
      </c>
      <c r="D12" s="106">
        <v>20253141066</v>
      </c>
      <c r="E12" s="105" t="s">
        <v>479</v>
      </c>
      <c r="F12" s="105" t="s">
        <v>37</v>
      </c>
      <c r="G12" s="105" t="s">
        <v>281</v>
      </c>
      <c r="H12" s="105" t="s">
        <v>272</v>
      </c>
      <c r="I12" s="105" t="s">
        <v>348</v>
      </c>
      <c r="J12" s="106">
        <v>363</v>
      </c>
      <c r="K12" s="106">
        <v>88.54</v>
      </c>
      <c r="L12" s="106">
        <v>75.79</v>
      </c>
      <c r="M12" s="120">
        <v>75.788</v>
      </c>
      <c r="N12" s="120">
        <v>75.788</v>
      </c>
      <c r="O12" s="105" t="s">
        <v>44</v>
      </c>
      <c r="P12" s="121"/>
      <c r="Q12" s="105"/>
      <c r="R12" s="105" t="s">
        <v>44</v>
      </c>
      <c r="S12" s="121"/>
      <c r="T12" s="105"/>
      <c r="U12" s="105" t="s">
        <v>44</v>
      </c>
      <c r="V12" s="105" t="s">
        <v>44</v>
      </c>
      <c r="W12" s="105" t="s">
        <v>44</v>
      </c>
      <c r="X12" s="106">
        <v>75.79</v>
      </c>
      <c r="Y12" s="105">
        <v>75.788</v>
      </c>
      <c r="Z12" s="105">
        <v>75.788</v>
      </c>
      <c r="AA12" s="105" t="s">
        <v>44</v>
      </c>
      <c r="AB12" s="105" t="s">
        <v>44</v>
      </c>
      <c r="AC12" s="105" t="s">
        <v>44</v>
      </c>
      <c r="AD12" s="105" t="s">
        <v>480</v>
      </c>
      <c r="AE12" s="105" t="s">
        <v>481</v>
      </c>
      <c r="AF12" s="119">
        <v>75.788</v>
      </c>
      <c r="AG12" s="120">
        <v>75.788</v>
      </c>
      <c r="AH12" s="104" t="s">
        <v>44</v>
      </c>
      <c r="AI12" s="105" t="s">
        <v>482</v>
      </c>
      <c r="AJ12" s="19"/>
      <c r="AK12" s="19"/>
    </row>
    <row r="13" s="91" customFormat="1" ht="43.2" spans="1:37">
      <c r="A13" s="103">
        <v>12</v>
      </c>
      <c r="B13" s="12" t="s">
        <v>34</v>
      </c>
      <c r="C13" s="12" t="s">
        <v>279</v>
      </c>
      <c r="D13" s="12">
        <v>20253141097</v>
      </c>
      <c r="E13" s="12" t="s">
        <v>483</v>
      </c>
      <c r="F13" s="12" t="s">
        <v>37</v>
      </c>
      <c r="G13" s="12" t="s">
        <v>281</v>
      </c>
      <c r="H13" s="12" t="s">
        <v>272</v>
      </c>
      <c r="I13" s="12" t="s">
        <v>348</v>
      </c>
      <c r="J13" s="118">
        <v>359</v>
      </c>
      <c r="K13" s="118">
        <v>90.34</v>
      </c>
      <c r="L13" s="119">
        <v>75.508</v>
      </c>
      <c r="M13" s="119">
        <f>(J13*0.2)*0.8+K13*0.2</f>
        <v>75.508</v>
      </c>
      <c r="N13" s="103">
        <v>75.508</v>
      </c>
      <c r="O13" s="12">
        <v>0</v>
      </c>
      <c r="P13" s="103">
        <v>0</v>
      </c>
      <c r="Q13" s="103">
        <v>0</v>
      </c>
      <c r="R13" s="12">
        <v>0</v>
      </c>
      <c r="S13" s="12">
        <v>0</v>
      </c>
      <c r="T13" s="12">
        <v>0</v>
      </c>
      <c r="U13" s="12" t="s">
        <v>44</v>
      </c>
      <c r="V13" s="12">
        <v>0</v>
      </c>
      <c r="W13" s="12">
        <v>0</v>
      </c>
      <c r="X13" s="12">
        <v>75.508</v>
      </c>
      <c r="Y13" s="103">
        <v>75.508</v>
      </c>
      <c r="Z13" s="103">
        <v>75.508</v>
      </c>
      <c r="AA13" s="12"/>
      <c r="AB13" s="12" t="s">
        <v>44</v>
      </c>
      <c r="AC13" s="12" t="s">
        <v>44</v>
      </c>
      <c r="AD13" s="12" t="s">
        <v>358</v>
      </c>
      <c r="AE13" s="129" t="s">
        <v>285</v>
      </c>
      <c r="AF13" s="119">
        <v>75.508</v>
      </c>
      <c r="AG13" s="119">
        <v>75.508</v>
      </c>
      <c r="AH13" s="130" t="s">
        <v>44</v>
      </c>
      <c r="AI13" s="129" t="s">
        <v>47</v>
      </c>
      <c r="AJ13" s="131"/>
      <c r="AK13" s="131"/>
    </row>
    <row r="14" s="91" customFormat="1" ht="115.2" spans="1:37">
      <c r="A14" s="103">
        <v>13</v>
      </c>
      <c r="B14" s="12" t="s">
        <v>34</v>
      </c>
      <c r="C14" s="12" t="s">
        <v>279</v>
      </c>
      <c r="D14" s="12">
        <v>20253141085</v>
      </c>
      <c r="E14" s="12" t="s">
        <v>484</v>
      </c>
      <c r="F14" s="12" t="s">
        <v>37</v>
      </c>
      <c r="G14" s="12" t="s">
        <v>281</v>
      </c>
      <c r="H14" s="12" t="s">
        <v>272</v>
      </c>
      <c r="I14" s="12" t="s">
        <v>348</v>
      </c>
      <c r="J14" s="118">
        <v>354</v>
      </c>
      <c r="K14" s="118">
        <v>85.22</v>
      </c>
      <c r="L14" s="119">
        <v>73.684</v>
      </c>
      <c r="M14" s="119">
        <f>(J14*0.2)*0.8+K14*0.2</f>
        <v>73.684</v>
      </c>
      <c r="N14" s="103">
        <v>73.684</v>
      </c>
      <c r="O14" s="12" t="s">
        <v>44</v>
      </c>
      <c r="P14" s="103">
        <v>0</v>
      </c>
      <c r="Q14" s="103">
        <v>0</v>
      </c>
      <c r="R14" s="12" t="s">
        <v>485</v>
      </c>
      <c r="S14" s="103">
        <v>1.5</v>
      </c>
      <c r="T14" s="103">
        <v>1.5</v>
      </c>
      <c r="U14" s="12" t="s">
        <v>44</v>
      </c>
      <c r="V14" s="12">
        <v>0</v>
      </c>
      <c r="W14" s="12">
        <v>0</v>
      </c>
      <c r="X14" s="12">
        <v>75.184</v>
      </c>
      <c r="Y14" s="103">
        <v>75.184</v>
      </c>
      <c r="Z14" s="103">
        <v>75.184</v>
      </c>
      <c r="AA14" s="12" t="s">
        <v>44</v>
      </c>
      <c r="AB14" s="12" t="s">
        <v>44</v>
      </c>
      <c r="AC14" s="12" t="s">
        <v>44</v>
      </c>
      <c r="AD14" s="12" t="s">
        <v>137</v>
      </c>
      <c r="AE14" s="129" t="s">
        <v>285</v>
      </c>
      <c r="AF14" s="119">
        <v>75.184</v>
      </c>
      <c r="AG14" s="119">
        <v>75.184</v>
      </c>
      <c r="AH14" s="130" t="s">
        <v>44</v>
      </c>
      <c r="AI14" s="129" t="s">
        <v>47</v>
      </c>
      <c r="AJ14" s="131"/>
      <c r="AK14" s="131"/>
    </row>
    <row r="15" s="92" customFormat="1" ht="43.2" spans="1:37">
      <c r="A15" s="103">
        <v>14</v>
      </c>
      <c r="B15" s="104" t="s">
        <v>34</v>
      </c>
      <c r="C15" s="104" t="s">
        <v>301</v>
      </c>
      <c r="D15" s="104">
        <v>20253141052</v>
      </c>
      <c r="E15" s="104" t="s">
        <v>486</v>
      </c>
      <c r="F15" s="104" t="s">
        <v>37</v>
      </c>
      <c r="G15" s="104" t="s">
        <v>281</v>
      </c>
      <c r="H15" s="104" t="s">
        <v>272</v>
      </c>
      <c r="I15" s="104" t="s">
        <v>348</v>
      </c>
      <c r="J15" s="118">
        <v>353</v>
      </c>
      <c r="K15" s="118">
        <v>92.04</v>
      </c>
      <c r="L15" s="119">
        <v>74.888</v>
      </c>
      <c r="M15" s="119">
        <v>74.888</v>
      </c>
      <c r="N15" s="119">
        <v>74.888</v>
      </c>
      <c r="O15" s="104" t="s">
        <v>44</v>
      </c>
      <c r="P15" s="104" t="s">
        <v>44</v>
      </c>
      <c r="Q15" s="104" t="s">
        <v>44</v>
      </c>
      <c r="R15" s="104" t="s">
        <v>44</v>
      </c>
      <c r="S15" s="104" t="s">
        <v>44</v>
      </c>
      <c r="T15" s="104" t="s">
        <v>44</v>
      </c>
      <c r="U15" s="104" t="s">
        <v>44</v>
      </c>
      <c r="V15" s="104" t="s">
        <v>44</v>
      </c>
      <c r="W15" s="104" t="s">
        <v>44</v>
      </c>
      <c r="X15" s="104">
        <v>74.888</v>
      </c>
      <c r="Y15" s="104">
        <v>74.888</v>
      </c>
      <c r="Z15" s="104">
        <v>74.888</v>
      </c>
      <c r="AA15" s="104" t="s">
        <v>44</v>
      </c>
      <c r="AB15" s="104" t="s">
        <v>44</v>
      </c>
      <c r="AC15" s="104" t="s">
        <v>44</v>
      </c>
      <c r="AD15" s="104" t="s">
        <v>459</v>
      </c>
      <c r="AE15" s="104" t="s">
        <v>306</v>
      </c>
      <c r="AF15" s="119">
        <v>74.888</v>
      </c>
      <c r="AG15" s="119">
        <v>74.888</v>
      </c>
      <c r="AH15" s="130" t="s">
        <v>44</v>
      </c>
      <c r="AI15" s="104" t="s">
        <v>307</v>
      </c>
      <c r="AJ15" s="19"/>
      <c r="AK15" s="19"/>
    </row>
    <row r="16" s="93" customFormat="1" ht="43.2" spans="1:37">
      <c r="A16" s="103">
        <v>15</v>
      </c>
      <c r="B16" s="104" t="s">
        <v>34</v>
      </c>
      <c r="C16" s="104" t="s">
        <v>319</v>
      </c>
      <c r="D16" s="104">
        <v>20253141040</v>
      </c>
      <c r="E16" s="104" t="s">
        <v>487</v>
      </c>
      <c r="F16" s="104" t="s">
        <v>57</v>
      </c>
      <c r="G16" s="104" t="s">
        <v>281</v>
      </c>
      <c r="H16" s="104" t="s">
        <v>272</v>
      </c>
      <c r="I16" s="104" t="s">
        <v>348</v>
      </c>
      <c r="J16" s="118">
        <v>356</v>
      </c>
      <c r="K16" s="118">
        <v>87.14</v>
      </c>
      <c r="L16" s="119">
        <v>74.388</v>
      </c>
      <c r="M16" s="119">
        <v>74.388</v>
      </c>
      <c r="N16" s="119">
        <v>74.388</v>
      </c>
      <c r="O16" s="104" t="s">
        <v>44</v>
      </c>
      <c r="P16" s="104" t="s">
        <v>44</v>
      </c>
      <c r="Q16" s="104" t="s">
        <v>44</v>
      </c>
      <c r="R16" s="104" t="s">
        <v>44</v>
      </c>
      <c r="S16" s="104" t="s">
        <v>44</v>
      </c>
      <c r="T16" s="104" t="s">
        <v>44</v>
      </c>
      <c r="U16" s="104" t="s">
        <v>44</v>
      </c>
      <c r="V16" s="104" t="s">
        <v>44</v>
      </c>
      <c r="W16" s="104" t="s">
        <v>44</v>
      </c>
      <c r="X16" s="104">
        <v>74.388</v>
      </c>
      <c r="Y16" s="104">
        <v>74.388</v>
      </c>
      <c r="Z16" s="104">
        <v>74.388</v>
      </c>
      <c r="AA16" s="104" t="s">
        <v>44</v>
      </c>
      <c r="AB16" s="104" t="s">
        <v>44</v>
      </c>
      <c r="AC16" s="104" t="s">
        <v>44</v>
      </c>
      <c r="AD16" s="104" t="s">
        <v>416</v>
      </c>
      <c r="AE16" s="104" t="s">
        <v>321</v>
      </c>
      <c r="AF16" s="119">
        <v>74.388</v>
      </c>
      <c r="AG16" s="119">
        <v>74.388</v>
      </c>
      <c r="AH16" s="104" t="s">
        <v>44</v>
      </c>
      <c r="AI16" s="104" t="s">
        <v>322</v>
      </c>
      <c r="AJ16" s="19"/>
      <c r="AK16" s="19"/>
    </row>
    <row r="17" s="94" customFormat="1" ht="43.2" spans="1:37">
      <c r="A17" s="103">
        <v>16</v>
      </c>
      <c r="B17" s="12" t="s">
        <v>34</v>
      </c>
      <c r="C17" s="12" t="s">
        <v>279</v>
      </c>
      <c r="D17" s="12">
        <v>20253141103</v>
      </c>
      <c r="E17" s="12" t="s">
        <v>488</v>
      </c>
      <c r="F17" s="12" t="s">
        <v>57</v>
      </c>
      <c r="G17" s="12" t="s">
        <v>281</v>
      </c>
      <c r="H17" s="12" t="s">
        <v>272</v>
      </c>
      <c r="I17" s="12" t="s">
        <v>348</v>
      </c>
      <c r="J17" s="118">
        <v>356</v>
      </c>
      <c r="K17" s="118">
        <v>87.06</v>
      </c>
      <c r="L17" s="119">
        <v>74.372</v>
      </c>
      <c r="M17" s="119">
        <f>(J17*0.2)*0.8+K17*0.2</f>
        <v>74.372</v>
      </c>
      <c r="N17" s="103">
        <v>74.372</v>
      </c>
      <c r="O17" s="12"/>
      <c r="P17" s="103">
        <v>0</v>
      </c>
      <c r="Q17" s="103">
        <v>0</v>
      </c>
      <c r="R17" s="12"/>
      <c r="S17" s="103">
        <v>0</v>
      </c>
      <c r="T17" s="103">
        <v>0</v>
      </c>
      <c r="U17" s="12"/>
      <c r="V17" s="12">
        <v>0</v>
      </c>
      <c r="W17" s="12">
        <v>0</v>
      </c>
      <c r="X17" s="12">
        <v>74.372</v>
      </c>
      <c r="Y17" s="103">
        <v>74.372</v>
      </c>
      <c r="Z17" s="103">
        <v>74.372</v>
      </c>
      <c r="AA17" s="12"/>
      <c r="AB17" s="12" t="s">
        <v>44</v>
      </c>
      <c r="AC17" s="12" t="s">
        <v>44</v>
      </c>
      <c r="AD17" s="12" t="s">
        <v>414</v>
      </c>
      <c r="AE17" s="129" t="s">
        <v>285</v>
      </c>
      <c r="AF17" s="119">
        <v>74.372</v>
      </c>
      <c r="AG17" s="119">
        <v>74.372</v>
      </c>
      <c r="AH17" s="130" t="s">
        <v>44</v>
      </c>
      <c r="AI17" s="129" t="s">
        <v>47</v>
      </c>
      <c r="AJ17" s="131"/>
      <c r="AK17" s="131"/>
    </row>
    <row r="18" s="94" customFormat="1" ht="48" spans="1:37">
      <c r="A18" s="103">
        <v>17</v>
      </c>
      <c r="B18" s="105" t="s">
        <v>34</v>
      </c>
      <c r="C18" s="105" t="s">
        <v>478</v>
      </c>
      <c r="D18" s="106">
        <v>20253141038</v>
      </c>
      <c r="E18" s="105" t="s">
        <v>489</v>
      </c>
      <c r="F18" s="105" t="s">
        <v>37</v>
      </c>
      <c r="G18" s="105" t="s">
        <v>281</v>
      </c>
      <c r="H18" s="105" t="s">
        <v>272</v>
      </c>
      <c r="I18" s="105" t="s">
        <v>348</v>
      </c>
      <c r="J18" s="106">
        <v>344</v>
      </c>
      <c r="K18" s="106">
        <v>86.1</v>
      </c>
      <c r="L18" s="106">
        <v>72.26</v>
      </c>
      <c r="M18" s="106">
        <v>72.26</v>
      </c>
      <c r="N18" s="106">
        <v>72.26</v>
      </c>
      <c r="O18" s="105" t="s">
        <v>44</v>
      </c>
      <c r="P18" s="121"/>
      <c r="Q18" s="105"/>
      <c r="R18" s="105" t="s">
        <v>490</v>
      </c>
      <c r="S18" s="121">
        <v>2</v>
      </c>
      <c r="T18" s="105">
        <v>2</v>
      </c>
      <c r="U18" s="105" t="s">
        <v>44</v>
      </c>
      <c r="V18" s="105" t="s">
        <v>44</v>
      </c>
      <c r="W18" s="105" t="s">
        <v>44</v>
      </c>
      <c r="X18" s="105">
        <v>74.26</v>
      </c>
      <c r="Y18" s="105">
        <v>74.26</v>
      </c>
      <c r="Z18" s="105">
        <v>74.26</v>
      </c>
      <c r="AA18" s="105" t="s">
        <v>44</v>
      </c>
      <c r="AB18" s="105" t="s">
        <v>44</v>
      </c>
      <c r="AC18" s="105" t="s">
        <v>44</v>
      </c>
      <c r="AD18" s="105" t="s">
        <v>491</v>
      </c>
      <c r="AE18" s="105" t="s">
        <v>481</v>
      </c>
      <c r="AF18" s="119">
        <v>74.26</v>
      </c>
      <c r="AG18" s="120">
        <v>74.26</v>
      </c>
      <c r="AH18" s="104" t="s">
        <v>44</v>
      </c>
      <c r="AI18" s="105" t="s">
        <v>482</v>
      </c>
      <c r="AJ18" s="132"/>
      <c r="AK18" s="132"/>
    </row>
    <row r="19" s="94" customFormat="1" ht="15" customHeight="1" spans="1:37">
      <c r="A19" s="103">
        <v>18</v>
      </c>
      <c r="B19" s="104" t="s">
        <v>34</v>
      </c>
      <c r="C19" s="104" t="s">
        <v>346</v>
      </c>
      <c r="D19" s="104">
        <v>20253141022</v>
      </c>
      <c r="E19" s="104" t="s">
        <v>492</v>
      </c>
      <c r="F19" s="104" t="s">
        <v>37</v>
      </c>
      <c r="G19" s="104" t="s">
        <v>281</v>
      </c>
      <c r="H19" s="104" t="s">
        <v>272</v>
      </c>
      <c r="I19" s="104" t="s">
        <v>348</v>
      </c>
      <c r="J19" s="118">
        <v>358</v>
      </c>
      <c r="K19" s="118">
        <v>84.14</v>
      </c>
      <c r="L19" s="119">
        <v>74.108</v>
      </c>
      <c r="M19" s="119">
        <f>J19*0.2*0.8+K19*0.2</f>
        <v>74.108</v>
      </c>
      <c r="N19" s="119">
        <f>J19*0.2*0.8+K19*0.2</f>
        <v>74.108</v>
      </c>
      <c r="O19" s="104">
        <v>0</v>
      </c>
      <c r="P19" s="104">
        <v>0</v>
      </c>
      <c r="Q19" s="104">
        <v>0</v>
      </c>
      <c r="R19" s="104">
        <v>0</v>
      </c>
      <c r="S19" s="104">
        <v>0</v>
      </c>
      <c r="T19" s="104">
        <v>0</v>
      </c>
      <c r="U19" s="104">
        <v>0</v>
      </c>
      <c r="V19" s="104">
        <v>0</v>
      </c>
      <c r="W19" s="104">
        <v>0</v>
      </c>
      <c r="X19" s="104">
        <v>74.108</v>
      </c>
      <c r="Y19" s="104">
        <v>74.108</v>
      </c>
      <c r="Z19" s="104">
        <v>74.108</v>
      </c>
      <c r="AA19" s="76" t="s">
        <v>44</v>
      </c>
      <c r="AB19" s="76" t="s">
        <v>44</v>
      </c>
      <c r="AC19" s="76" t="s">
        <v>44</v>
      </c>
      <c r="AD19" s="104" t="s">
        <v>493</v>
      </c>
      <c r="AE19" s="104" t="s">
        <v>350</v>
      </c>
      <c r="AF19" s="119">
        <v>74.108</v>
      </c>
      <c r="AG19" s="119">
        <v>74.108</v>
      </c>
      <c r="AH19" s="76" t="s">
        <v>44</v>
      </c>
      <c r="AI19" s="104" t="s">
        <v>351</v>
      </c>
      <c r="AJ19" s="19"/>
      <c r="AK19" s="19"/>
    </row>
    <row r="20" s="92" customFormat="1" ht="43.2" spans="1:37">
      <c r="A20" s="103">
        <v>19</v>
      </c>
      <c r="B20" s="104" t="s">
        <v>34</v>
      </c>
      <c r="C20" s="104" t="s">
        <v>327</v>
      </c>
      <c r="D20" s="104">
        <v>20253141088</v>
      </c>
      <c r="E20" s="104" t="s">
        <v>494</v>
      </c>
      <c r="F20" s="104" t="s">
        <v>37</v>
      </c>
      <c r="G20" s="104" t="s">
        <v>281</v>
      </c>
      <c r="H20" s="104" t="s">
        <v>272</v>
      </c>
      <c r="I20" s="104" t="s">
        <v>348</v>
      </c>
      <c r="J20" s="118">
        <v>356</v>
      </c>
      <c r="K20" s="118">
        <v>85.54</v>
      </c>
      <c r="L20" s="119">
        <v>74.068</v>
      </c>
      <c r="M20" s="119">
        <v>74.068</v>
      </c>
      <c r="N20" s="119">
        <f>J20*0.8*0.2+K20*0.2</f>
        <v>74.068</v>
      </c>
      <c r="O20" s="104">
        <v>0</v>
      </c>
      <c r="P20" s="104">
        <v>0</v>
      </c>
      <c r="Q20" s="104">
        <v>0</v>
      </c>
      <c r="R20" s="104">
        <v>0</v>
      </c>
      <c r="S20" s="104">
        <v>0</v>
      </c>
      <c r="T20" s="104">
        <v>0</v>
      </c>
      <c r="U20" s="104">
        <v>0</v>
      </c>
      <c r="V20" s="104">
        <v>0</v>
      </c>
      <c r="W20" s="104">
        <v>0</v>
      </c>
      <c r="X20" s="104">
        <v>74.068</v>
      </c>
      <c r="Y20" s="104">
        <v>74.068</v>
      </c>
      <c r="Z20" s="104">
        <f>N20</f>
        <v>74.068</v>
      </c>
      <c r="AA20" s="104" t="s">
        <v>44</v>
      </c>
      <c r="AB20" s="104" t="s">
        <v>44</v>
      </c>
      <c r="AC20" s="104" t="s">
        <v>44</v>
      </c>
      <c r="AD20" s="104" t="s">
        <v>367</v>
      </c>
      <c r="AE20" s="104" t="s">
        <v>330</v>
      </c>
      <c r="AF20" s="119">
        <f>Z20</f>
        <v>74.068</v>
      </c>
      <c r="AG20" s="119">
        <f>Z20</f>
        <v>74.068</v>
      </c>
      <c r="AH20" s="104" t="s">
        <v>44</v>
      </c>
      <c r="AI20" s="104" t="s">
        <v>331</v>
      </c>
      <c r="AJ20" s="6"/>
      <c r="AK20" s="6"/>
    </row>
    <row r="21" s="94" customFormat="1" ht="43.2" spans="1:37">
      <c r="A21" s="103">
        <v>20</v>
      </c>
      <c r="B21" s="104" t="s">
        <v>34</v>
      </c>
      <c r="C21" s="104" t="s">
        <v>346</v>
      </c>
      <c r="D21" s="104">
        <v>20253141082</v>
      </c>
      <c r="E21" s="104" t="s">
        <v>495</v>
      </c>
      <c r="F21" s="104" t="s">
        <v>37</v>
      </c>
      <c r="G21" s="104" t="s">
        <v>281</v>
      </c>
      <c r="H21" s="104" t="s">
        <v>272</v>
      </c>
      <c r="I21" s="104" t="s">
        <v>348</v>
      </c>
      <c r="J21" s="118">
        <v>350</v>
      </c>
      <c r="K21" s="118">
        <v>90.28</v>
      </c>
      <c r="L21" s="119">
        <v>74.056</v>
      </c>
      <c r="M21" s="119">
        <f>J21*0.2*0.8+K21*0.2</f>
        <v>74.056</v>
      </c>
      <c r="N21" s="119">
        <f>J21*0.2*0.8+K21*0.2</f>
        <v>74.056</v>
      </c>
      <c r="O21" s="104">
        <v>0</v>
      </c>
      <c r="P21" s="104">
        <v>0</v>
      </c>
      <c r="Q21" s="104">
        <v>0</v>
      </c>
      <c r="R21" s="104">
        <v>0</v>
      </c>
      <c r="S21" s="104">
        <v>0</v>
      </c>
      <c r="T21" s="104">
        <v>0</v>
      </c>
      <c r="U21" s="104">
        <v>0</v>
      </c>
      <c r="V21" s="104">
        <v>0</v>
      </c>
      <c r="W21" s="104">
        <v>0</v>
      </c>
      <c r="X21" s="104">
        <v>74.056</v>
      </c>
      <c r="Y21" s="104">
        <v>74.056</v>
      </c>
      <c r="Z21" s="104">
        <v>74.056</v>
      </c>
      <c r="AA21" s="76" t="s">
        <v>44</v>
      </c>
      <c r="AB21" s="76" t="s">
        <v>44</v>
      </c>
      <c r="AC21" s="76" t="s">
        <v>44</v>
      </c>
      <c r="AD21" s="104" t="s">
        <v>101</v>
      </c>
      <c r="AE21" s="104" t="s">
        <v>350</v>
      </c>
      <c r="AF21" s="119">
        <v>74.056</v>
      </c>
      <c r="AG21" s="119">
        <v>74.056</v>
      </c>
      <c r="AH21" s="76" t="s">
        <v>44</v>
      </c>
      <c r="AI21" s="104" t="s">
        <v>351</v>
      </c>
      <c r="AJ21" s="19"/>
      <c r="AK21" s="19"/>
    </row>
    <row r="22" s="94" customFormat="1" ht="43.2" spans="1:37">
      <c r="A22" s="103">
        <v>21</v>
      </c>
      <c r="B22" s="104" t="s">
        <v>34</v>
      </c>
      <c r="C22" s="104" t="s">
        <v>301</v>
      </c>
      <c r="D22" s="104">
        <v>20253141107</v>
      </c>
      <c r="E22" s="104" t="s">
        <v>496</v>
      </c>
      <c r="F22" s="104" t="s">
        <v>37</v>
      </c>
      <c r="G22" s="104" t="s">
        <v>281</v>
      </c>
      <c r="H22" s="104" t="s">
        <v>272</v>
      </c>
      <c r="I22" s="104" t="s">
        <v>348</v>
      </c>
      <c r="J22" s="118">
        <v>352</v>
      </c>
      <c r="K22" s="118">
        <v>88.6</v>
      </c>
      <c r="L22" s="119">
        <v>74.04</v>
      </c>
      <c r="M22" s="119">
        <v>74.04</v>
      </c>
      <c r="N22" s="119">
        <v>74.04</v>
      </c>
      <c r="O22" s="104" t="s">
        <v>44</v>
      </c>
      <c r="P22" s="104" t="s">
        <v>44</v>
      </c>
      <c r="Q22" s="104" t="s">
        <v>44</v>
      </c>
      <c r="R22" s="104" t="s">
        <v>44</v>
      </c>
      <c r="S22" s="104" t="s">
        <v>44</v>
      </c>
      <c r="T22" s="104" t="s">
        <v>44</v>
      </c>
      <c r="U22" s="104" t="s">
        <v>44</v>
      </c>
      <c r="V22" s="104" t="s">
        <v>44</v>
      </c>
      <c r="W22" s="104" t="s">
        <v>44</v>
      </c>
      <c r="X22" s="104">
        <v>74.04</v>
      </c>
      <c r="Y22" s="104">
        <v>74.04</v>
      </c>
      <c r="Z22" s="104">
        <v>74.04</v>
      </c>
      <c r="AA22" s="104" t="s">
        <v>44</v>
      </c>
      <c r="AB22" s="104" t="s">
        <v>44</v>
      </c>
      <c r="AC22" s="104" t="s">
        <v>44</v>
      </c>
      <c r="AD22" s="104" t="s">
        <v>438</v>
      </c>
      <c r="AE22" s="104" t="s">
        <v>306</v>
      </c>
      <c r="AF22" s="119">
        <v>74.04</v>
      </c>
      <c r="AG22" s="119">
        <v>74.04</v>
      </c>
      <c r="AH22" s="130" t="s">
        <v>44</v>
      </c>
      <c r="AI22" s="104" t="s">
        <v>307</v>
      </c>
      <c r="AJ22" s="19"/>
      <c r="AK22" s="19"/>
    </row>
    <row r="23" s="95" customFormat="1" ht="43.2" spans="1:37">
      <c r="A23" s="107">
        <v>22</v>
      </c>
      <c r="B23" s="108" t="s">
        <v>34</v>
      </c>
      <c r="C23" s="108" t="s">
        <v>327</v>
      </c>
      <c r="D23" s="108">
        <v>20253141070</v>
      </c>
      <c r="E23" s="108" t="s">
        <v>497</v>
      </c>
      <c r="F23" s="108" t="s">
        <v>37</v>
      </c>
      <c r="G23" s="108" t="s">
        <v>281</v>
      </c>
      <c r="H23" s="108" t="s">
        <v>272</v>
      </c>
      <c r="I23" s="108" t="s">
        <v>348</v>
      </c>
      <c r="J23" s="122">
        <v>348</v>
      </c>
      <c r="K23" s="122">
        <v>90.26</v>
      </c>
      <c r="L23" s="123">
        <v>73.732</v>
      </c>
      <c r="M23" s="123">
        <v>73.732</v>
      </c>
      <c r="N23" s="123">
        <f>J23*0.8*0.2+K23*0.2</f>
        <v>73.732</v>
      </c>
      <c r="O23" s="108">
        <v>0</v>
      </c>
      <c r="P23" s="108">
        <v>0</v>
      </c>
      <c r="Q23" s="108">
        <v>0</v>
      </c>
      <c r="R23" s="108">
        <v>0</v>
      </c>
      <c r="S23" s="108">
        <v>0</v>
      </c>
      <c r="T23" s="108">
        <v>0</v>
      </c>
      <c r="U23" s="108">
        <v>0</v>
      </c>
      <c r="V23" s="108">
        <v>0</v>
      </c>
      <c r="W23" s="108">
        <v>0</v>
      </c>
      <c r="X23" s="108">
        <v>73.732</v>
      </c>
      <c r="Y23" s="108">
        <v>73.732</v>
      </c>
      <c r="Z23" s="108">
        <f>N23</f>
        <v>73.732</v>
      </c>
      <c r="AA23" s="108" t="s">
        <v>44</v>
      </c>
      <c r="AB23" s="108" t="s">
        <v>44</v>
      </c>
      <c r="AC23" s="108" t="s">
        <v>44</v>
      </c>
      <c r="AD23" s="108" t="s">
        <v>498</v>
      </c>
      <c r="AE23" s="108" t="s">
        <v>330</v>
      </c>
      <c r="AF23" s="123">
        <f>Z23</f>
        <v>73.732</v>
      </c>
      <c r="AG23" s="123">
        <f>Z23</f>
        <v>73.732</v>
      </c>
      <c r="AH23" s="108" t="s">
        <v>44</v>
      </c>
      <c r="AI23" s="108" t="s">
        <v>331</v>
      </c>
      <c r="AJ23" s="133"/>
      <c r="AK23" s="133"/>
    </row>
    <row r="24" s="95" customFormat="1" ht="100.8" spans="1:37">
      <c r="A24" s="107">
        <v>23</v>
      </c>
      <c r="B24" s="108" t="s">
        <v>34</v>
      </c>
      <c r="C24" s="108" t="s">
        <v>346</v>
      </c>
      <c r="D24" s="108">
        <v>20253141024</v>
      </c>
      <c r="E24" s="108" t="s">
        <v>499</v>
      </c>
      <c r="F24" s="108" t="s">
        <v>37</v>
      </c>
      <c r="G24" s="108" t="s">
        <v>281</v>
      </c>
      <c r="H24" s="108" t="s">
        <v>272</v>
      </c>
      <c r="I24" s="108" t="s">
        <v>348</v>
      </c>
      <c r="J24" s="122">
        <v>350</v>
      </c>
      <c r="K24" s="122">
        <v>86.72</v>
      </c>
      <c r="L24" s="123">
        <v>73.344</v>
      </c>
      <c r="M24" s="123">
        <f>J24*0.2*0.8+K24*0.2</f>
        <v>73.344</v>
      </c>
      <c r="N24" s="123">
        <f>J24*0.2*0.8+K24*0.2</f>
        <v>73.344</v>
      </c>
      <c r="O24" s="108">
        <v>0</v>
      </c>
      <c r="P24" s="108">
        <v>0</v>
      </c>
      <c r="Q24" s="108">
        <v>0</v>
      </c>
      <c r="R24" s="108" t="s">
        <v>500</v>
      </c>
      <c r="S24" s="108" t="s">
        <v>500</v>
      </c>
      <c r="T24" s="108" t="s">
        <v>501</v>
      </c>
      <c r="U24" s="108">
        <v>0</v>
      </c>
      <c r="V24" s="108">
        <v>0</v>
      </c>
      <c r="W24" s="108">
        <v>0</v>
      </c>
      <c r="X24" s="108">
        <v>74.344</v>
      </c>
      <c r="Y24" s="108">
        <v>74.344</v>
      </c>
      <c r="Z24" s="108">
        <v>73.344</v>
      </c>
      <c r="AA24" s="72" t="s">
        <v>44</v>
      </c>
      <c r="AB24" s="72" t="s">
        <v>44</v>
      </c>
      <c r="AC24" s="72" t="s">
        <v>44</v>
      </c>
      <c r="AD24" s="108" t="s">
        <v>420</v>
      </c>
      <c r="AE24" s="108" t="s">
        <v>350</v>
      </c>
      <c r="AF24" s="123">
        <v>73.344</v>
      </c>
      <c r="AG24" s="123">
        <v>73.344</v>
      </c>
      <c r="AH24" s="72" t="s">
        <v>44</v>
      </c>
      <c r="AI24" s="108" t="s">
        <v>351</v>
      </c>
      <c r="AJ24" s="21"/>
      <c r="AK24" s="21"/>
    </row>
    <row r="25" s="7" customFormat="1" ht="43.2" spans="1:37">
      <c r="A25" s="107">
        <v>24</v>
      </c>
      <c r="B25" s="108" t="s">
        <v>34</v>
      </c>
      <c r="C25" s="108" t="s">
        <v>301</v>
      </c>
      <c r="D25" s="108">
        <v>20253141001</v>
      </c>
      <c r="E25" s="108" t="s">
        <v>502</v>
      </c>
      <c r="F25" s="108" t="s">
        <v>57</v>
      </c>
      <c r="G25" s="108" t="s">
        <v>281</v>
      </c>
      <c r="H25" s="108" t="s">
        <v>272</v>
      </c>
      <c r="I25" s="108" t="s">
        <v>348</v>
      </c>
      <c r="J25" s="122">
        <v>349</v>
      </c>
      <c r="K25" s="122">
        <v>87.5</v>
      </c>
      <c r="L25" s="123">
        <f>J25*0.2*0.8+K25*0.2</f>
        <v>73.34</v>
      </c>
      <c r="M25" s="123">
        <f>K25*0.2*0.8+L25*0.2</f>
        <v>28.668</v>
      </c>
      <c r="N25" s="123">
        <v>73.34</v>
      </c>
      <c r="O25" s="108" t="s">
        <v>44</v>
      </c>
      <c r="P25" s="108" t="s">
        <v>44</v>
      </c>
      <c r="Q25" s="108" t="s">
        <v>44</v>
      </c>
      <c r="R25" s="108" t="s">
        <v>44</v>
      </c>
      <c r="S25" s="108" t="s">
        <v>44</v>
      </c>
      <c r="T25" s="108" t="s">
        <v>44</v>
      </c>
      <c r="U25" s="108" t="s">
        <v>44</v>
      </c>
      <c r="V25" s="108" t="s">
        <v>44</v>
      </c>
      <c r="W25" s="108" t="s">
        <v>44</v>
      </c>
      <c r="X25" s="108">
        <v>73.34</v>
      </c>
      <c r="Y25" s="108">
        <v>73.34</v>
      </c>
      <c r="Z25" s="108">
        <v>73.34</v>
      </c>
      <c r="AA25" s="108" t="s">
        <v>44</v>
      </c>
      <c r="AB25" s="108" t="s">
        <v>44</v>
      </c>
      <c r="AC25" s="108" t="s">
        <v>44</v>
      </c>
      <c r="AD25" s="108" t="s">
        <v>176</v>
      </c>
      <c r="AE25" s="108" t="s">
        <v>306</v>
      </c>
      <c r="AF25" s="123">
        <v>73.34</v>
      </c>
      <c r="AG25" s="123">
        <v>73.34</v>
      </c>
      <c r="AH25" s="134" t="s">
        <v>44</v>
      </c>
      <c r="AI25" s="108" t="s">
        <v>307</v>
      </c>
      <c r="AJ25" s="21"/>
      <c r="AK25" s="21"/>
    </row>
    <row r="26" s="7" customFormat="1" ht="43.2" spans="1:37">
      <c r="A26" s="107">
        <v>25</v>
      </c>
      <c r="B26" s="108" t="s">
        <v>34</v>
      </c>
      <c r="C26" s="108" t="s">
        <v>319</v>
      </c>
      <c r="D26" s="108">
        <v>20253141029</v>
      </c>
      <c r="E26" s="108" t="s">
        <v>503</v>
      </c>
      <c r="F26" s="108" t="s">
        <v>37</v>
      </c>
      <c r="G26" s="108" t="s">
        <v>281</v>
      </c>
      <c r="H26" s="108" t="s">
        <v>272</v>
      </c>
      <c r="I26" s="108" t="s">
        <v>348</v>
      </c>
      <c r="J26" s="122">
        <v>344</v>
      </c>
      <c r="K26" s="122">
        <v>90.26</v>
      </c>
      <c r="L26" s="123">
        <v>73.092</v>
      </c>
      <c r="M26" s="123">
        <v>73.092</v>
      </c>
      <c r="N26" s="123">
        <v>73.092</v>
      </c>
      <c r="O26" s="108" t="s">
        <v>44</v>
      </c>
      <c r="P26" s="108" t="s">
        <v>44</v>
      </c>
      <c r="Q26" s="108" t="s">
        <v>44</v>
      </c>
      <c r="R26" s="108" t="s">
        <v>44</v>
      </c>
      <c r="S26" s="108" t="s">
        <v>44</v>
      </c>
      <c r="T26" s="108" t="s">
        <v>44</v>
      </c>
      <c r="U26" s="108" t="s">
        <v>44</v>
      </c>
      <c r="V26" s="108" t="s">
        <v>44</v>
      </c>
      <c r="W26" s="108" t="s">
        <v>44</v>
      </c>
      <c r="X26" s="108">
        <v>73.092</v>
      </c>
      <c r="Y26" s="108">
        <v>73.092</v>
      </c>
      <c r="Z26" s="108">
        <v>73.092</v>
      </c>
      <c r="AA26" s="108" t="s">
        <v>44</v>
      </c>
      <c r="AB26" s="108" t="s">
        <v>44</v>
      </c>
      <c r="AC26" s="108" t="s">
        <v>44</v>
      </c>
      <c r="AD26" s="108" t="s">
        <v>416</v>
      </c>
      <c r="AE26" s="108" t="s">
        <v>321</v>
      </c>
      <c r="AF26" s="123">
        <v>73.092</v>
      </c>
      <c r="AG26" s="123">
        <v>73.092</v>
      </c>
      <c r="AH26" s="108" t="s">
        <v>44</v>
      </c>
      <c r="AI26" s="108" t="s">
        <v>322</v>
      </c>
      <c r="AJ26" s="21"/>
      <c r="AK26" s="21"/>
    </row>
    <row r="27" s="7" customFormat="1" ht="374.4" spans="1:37">
      <c r="A27" s="107">
        <v>26</v>
      </c>
      <c r="B27" s="109" t="s">
        <v>34</v>
      </c>
      <c r="C27" s="108" t="s">
        <v>337</v>
      </c>
      <c r="D27" s="108">
        <v>20253141020</v>
      </c>
      <c r="E27" s="108" t="s">
        <v>504</v>
      </c>
      <c r="F27" s="108" t="s">
        <v>37</v>
      </c>
      <c r="G27" s="108" t="s">
        <v>281</v>
      </c>
      <c r="H27" s="108" t="s">
        <v>272</v>
      </c>
      <c r="I27" s="108" t="s">
        <v>348</v>
      </c>
      <c r="J27" s="122">
        <v>328</v>
      </c>
      <c r="K27" s="122">
        <v>87.28</v>
      </c>
      <c r="L27" s="123">
        <v>69.936</v>
      </c>
      <c r="M27" s="123">
        <v>69.936</v>
      </c>
      <c r="N27" s="123">
        <f>J27*0.16+K27*0.2</f>
        <v>69.936</v>
      </c>
      <c r="O27" s="108">
        <v>0</v>
      </c>
      <c r="P27" s="108">
        <v>0</v>
      </c>
      <c r="Q27" s="108">
        <v>0</v>
      </c>
      <c r="R27" s="108" t="s">
        <v>505</v>
      </c>
      <c r="S27" s="108" t="s">
        <v>505</v>
      </c>
      <c r="T27" s="108" t="s">
        <v>505</v>
      </c>
      <c r="U27" s="108">
        <v>0</v>
      </c>
      <c r="V27" s="108">
        <v>0</v>
      </c>
      <c r="W27" s="108">
        <v>0</v>
      </c>
      <c r="X27" s="108">
        <v>72.936</v>
      </c>
      <c r="Y27" s="108">
        <v>72.936</v>
      </c>
      <c r="Z27" s="108">
        <v>72.936</v>
      </c>
      <c r="AA27" s="108" t="s">
        <v>44</v>
      </c>
      <c r="AB27" s="108" t="s">
        <v>44</v>
      </c>
      <c r="AC27" s="108" t="s">
        <v>44</v>
      </c>
      <c r="AD27" s="108" t="s">
        <v>506</v>
      </c>
      <c r="AE27" s="108" t="s">
        <v>331</v>
      </c>
      <c r="AF27" s="123">
        <v>72.936</v>
      </c>
      <c r="AG27" s="123">
        <v>72.936</v>
      </c>
      <c r="AH27" s="108" t="s">
        <v>44</v>
      </c>
      <c r="AI27" s="108" t="s">
        <v>340</v>
      </c>
      <c r="AJ27" s="21"/>
      <c r="AK27" s="21"/>
    </row>
    <row r="28" s="7" customFormat="1" ht="129.6" spans="1:37">
      <c r="A28" s="107">
        <v>27</v>
      </c>
      <c r="B28" s="14" t="s">
        <v>34</v>
      </c>
      <c r="C28" s="14" t="s">
        <v>279</v>
      </c>
      <c r="D28" s="14">
        <v>20253141015</v>
      </c>
      <c r="E28" s="14" t="s">
        <v>507</v>
      </c>
      <c r="F28" s="14" t="s">
        <v>37</v>
      </c>
      <c r="G28" s="14" t="s">
        <v>281</v>
      </c>
      <c r="H28" s="14" t="s">
        <v>272</v>
      </c>
      <c r="I28" s="14" t="s">
        <v>348</v>
      </c>
      <c r="J28" s="122">
        <v>333</v>
      </c>
      <c r="K28" s="122">
        <v>90.04</v>
      </c>
      <c r="L28" s="123">
        <v>71.288</v>
      </c>
      <c r="M28" s="123">
        <f>(J28*0.2)*0.8+K28*0.2</f>
        <v>71.288</v>
      </c>
      <c r="N28" s="107">
        <v>71.288</v>
      </c>
      <c r="O28" s="14" t="s">
        <v>44</v>
      </c>
      <c r="P28" s="107">
        <v>0</v>
      </c>
      <c r="Q28" s="107">
        <v>0</v>
      </c>
      <c r="R28" s="14" t="s">
        <v>508</v>
      </c>
      <c r="S28" s="107">
        <v>1.5</v>
      </c>
      <c r="T28" s="107">
        <v>1.5</v>
      </c>
      <c r="U28" s="14" t="s">
        <v>44</v>
      </c>
      <c r="V28" s="14">
        <v>0</v>
      </c>
      <c r="W28" s="14">
        <v>0</v>
      </c>
      <c r="X28" s="14">
        <v>75.288</v>
      </c>
      <c r="Y28" s="107">
        <v>72.788</v>
      </c>
      <c r="Z28" s="107">
        <v>72.788</v>
      </c>
      <c r="AA28" s="14"/>
      <c r="AB28" s="14" t="s">
        <v>509</v>
      </c>
      <c r="AC28" s="14" t="s">
        <v>509</v>
      </c>
      <c r="AD28" s="14" t="s">
        <v>445</v>
      </c>
      <c r="AE28" s="20" t="s">
        <v>285</v>
      </c>
      <c r="AF28" s="123">
        <v>72.788</v>
      </c>
      <c r="AG28" s="123">
        <v>72.788</v>
      </c>
      <c r="AH28" s="134" t="s">
        <v>44</v>
      </c>
      <c r="AI28" s="20" t="s">
        <v>47</v>
      </c>
      <c r="AJ28" s="135"/>
      <c r="AK28" s="135"/>
    </row>
    <row r="29" s="21" customFormat="1" ht="24" spans="1:35">
      <c r="A29" s="107">
        <v>28</v>
      </c>
      <c r="B29" s="109" t="s">
        <v>34</v>
      </c>
      <c r="C29" s="109" t="s">
        <v>478</v>
      </c>
      <c r="D29" s="110">
        <v>20253141106</v>
      </c>
      <c r="E29" s="109" t="s">
        <v>510</v>
      </c>
      <c r="F29" s="109" t="s">
        <v>37</v>
      </c>
      <c r="G29" s="109" t="s">
        <v>281</v>
      </c>
      <c r="H29" s="109" t="s">
        <v>272</v>
      </c>
      <c r="I29" s="109" t="s">
        <v>348</v>
      </c>
      <c r="J29" s="110">
        <v>341</v>
      </c>
      <c r="K29" s="110">
        <v>90.72</v>
      </c>
      <c r="L29" s="110">
        <v>72.704</v>
      </c>
      <c r="M29" s="110">
        <v>72.704</v>
      </c>
      <c r="N29" s="110">
        <v>72.704</v>
      </c>
      <c r="O29" s="109" t="s">
        <v>44</v>
      </c>
      <c r="P29" s="124"/>
      <c r="Q29" s="109"/>
      <c r="R29" s="109" t="s">
        <v>44</v>
      </c>
      <c r="S29" s="124"/>
      <c r="T29" s="109"/>
      <c r="U29" s="109" t="s">
        <v>44</v>
      </c>
      <c r="V29" s="109" t="s">
        <v>44</v>
      </c>
      <c r="W29" s="109" t="s">
        <v>44</v>
      </c>
      <c r="X29" s="110">
        <v>72.704</v>
      </c>
      <c r="Y29" s="110">
        <v>72.704</v>
      </c>
      <c r="Z29" s="110">
        <v>72.704</v>
      </c>
      <c r="AA29" s="109" t="s">
        <v>44</v>
      </c>
      <c r="AB29" s="109" t="s">
        <v>44</v>
      </c>
      <c r="AC29" s="109" t="s">
        <v>44</v>
      </c>
      <c r="AD29" s="109" t="s">
        <v>284</v>
      </c>
      <c r="AE29" s="109" t="s">
        <v>481</v>
      </c>
      <c r="AF29" s="123">
        <v>72.704</v>
      </c>
      <c r="AG29" s="136">
        <v>72.704</v>
      </c>
      <c r="AH29" s="108" t="s">
        <v>44</v>
      </c>
      <c r="AI29" s="109" t="s">
        <v>482</v>
      </c>
    </row>
    <row r="30" s="21" customFormat="1" ht="43.2" spans="1:35">
      <c r="A30" s="107">
        <v>29</v>
      </c>
      <c r="B30" s="108" t="s">
        <v>34</v>
      </c>
      <c r="C30" s="108" t="s">
        <v>301</v>
      </c>
      <c r="D30" s="108">
        <v>20253141096</v>
      </c>
      <c r="E30" s="108" t="s">
        <v>511</v>
      </c>
      <c r="F30" s="108" t="s">
        <v>57</v>
      </c>
      <c r="G30" s="108" t="s">
        <v>281</v>
      </c>
      <c r="H30" s="108" t="s">
        <v>272</v>
      </c>
      <c r="I30" s="108" t="s">
        <v>348</v>
      </c>
      <c r="J30" s="122">
        <v>349</v>
      </c>
      <c r="K30" s="122">
        <v>84.3</v>
      </c>
      <c r="L30" s="123">
        <v>72.7</v>
      </c>
      <c r="M30" s="123">
        <v>72.7</v>
      </c>
      <c r="N30" s="123">
        <v>72.7</v>
      </c>
      <c r="O30" s="108" t="s">
        <v>44</v>
      </c>
      <c r="P30" s="108" t="s">
        <v>44</v>
      </c>
      <c r="Q30" s="108" t="s">
        <v>44</v>
      </c>
      <c r="R30" s="108" t="s">
        <v>44</v>
      </c>
      <c r="S30" s="108" t="s">
        <v>44</v>
      </c>
      <c r="T30" s="108" t="s">
        <v>44</v>
      </c>
      <c r="U30" s="108" t="s">
        <v>44</v>
      </c>
      <c r="V30" s="108" t="s">
        <v>44</v>
      </c>
      <c r="W30" s="108" t="s">
        <v>44</v>
      </c>
      <c r="X30" s="108">
        <v>72.7</v>
      </c>
      <c r="Y30" s="108">
        <v>72.7</v>
      </c>
      <c r="Z30" s="108">
        <v>72.7</v>
      </c>
      <c r="AA30" s="108" t="s">
        <v>44</v>
      </c>
      <c r="AB30" s="108" t="s">
        <v>44</v>
      </c>
      <c r="AC30" s="108" t="s">
        <v>44</v>
      </c>
      <c r="AD30" s="108" t="s">
        <v>438</v>
      </c>
      <c r="AE30" s="108" t="s">
        <v>306</v>
      </c>
      <c r="AF30" s="123">
        <v>72.7</v>
      </c>
      <c r="AG30" s="123">
        <v>72.7</v>
      </c>
      <c r="AH30" s="134" t="s">
        <v>44</v>
      </c>
      <c r="AI30" s="108" t="s">
        <v>307</v>
      </c>
    </row>
    <row r="31" s="21" customFormat="1" ht="43.2" spans="1:37">
      <c r="A31" s="107">
        <v>30</v>
      </c>
      <c r="B31" s="14" t="s">
        <v>34</v>
      </c>
      <c r="C31" s="14" t="s">
        <v>270</v>
      </c>
      <c r="D31" s="14">
        <v>20253141049</v>
      </c>
      <c r="E31" s="14" t="s">
        <v>512</v>
      </c>
      <c r="F31" s="14" t="s">
        <v>37</v>
      </c>
      <c r="G31" s="14" t="s">
        <v>281</v>
      </c>
      <c r="H31" s="14" t="s">
        <v>272</v>
      </c>
      <c r="I31" s="14" t="s">
        <v>348</v>
      </c>
      <c r="J31" s="122">
        <v>347</v>
      </c>
      <c r="K31" s="122">
        <v>85.64</v>
      </c>
      <c r="L31" s="123">
        <f>(J31*0.2)*0.8+K31*0.2</f>
        <v>72.648</v>
      </c>
      <c r="M31" s="123">
        <v>72.648</v>
      </c>
      <c r="N31" s="123">
        <v>72.648</v>
      </c>
      <c r="O31" s="14"/>
      <c r="P31" s="14" t="s">
        <v>44</v>
      </c>
      <c r="Q31" s="14" t="s">
        <v>44</v>
      </c>
      <c r="R31" s="14"/>
      <c r="S31" s="14" t="s">
        <v>44</v>
      </c>
      <c r="T31" s="14" t="s">
        <v>44</v>
      </c>
      <c r="U31" s="14"/>
      <c r="V31" s="14" t="s">
        <v>44</v>
      </c>
      <c r="W31" s="14" t="s">
        <v>44</v>
      </c>
      <c r="X31" s="14">
        <v>72.648</v>
      </c>
      <c r="Y31" s="14">
        <v>72.648</v>
      </c>
      <c r="Z31" s="14">
        <v>72.648</v>
      </c>
      <c r="AA31" s="14"/>
      <c r="AB31" s="14" t="s">
        <v>44</v>
      </c>
      <c r="AC31" s="14" t="s">
        <v>44</v>
      </c>
      <c r="AD31" s="14" t="s">
        <v>396</v>
      </c>
      <c r="AE31" s="14" t="s">
        <v>274</v>
      </c>
      <c r="AF31" s="123">
        <v>72.648</v>
      </c>
      <c r="AG31" s="123">
        <v>72.648</v>
      </c>
      <c r="AH31" s="14"/>
      <c r="AI31" s="14" t="s">
        <v>275</v>
      </c>
      <c r="AJ31" s="137"/>
      <c r="AK31" s="137"/>
    </row>
    <row r="32" s="21" customFormat="1" ht="43.2" spans="1:37">
      <c r="A32" s="107">
        <v>31</v>
      </c>
      <c r="B32" s="14" t="s">
        <v>34</v>
      </c>
      <c r="C32" s="14" t="s">
        <v>270</v>
      </c>
      <c r="D32" s="107">
        <v>20253141057</v>
      </c>
      <c r="E32" s="14" t="s">
        <v>384</v>
      </c>
      <c r="F32" s="14" t="s">
        <v>37</v>
      </c>
      <c r="G32" s="14" t="s">
        <v>281</v>
      </c>
      <c r="H32" s="14" t="s">
        <v>272</v>
      </c>
      <c r="I32" s="14" t="s">
        <v>348</v>
      </c>
      <c r="J32" s="122">
        <v>333</v>
      </c>
      <c r="K32" s="122">
        <v>86.64</v>
      </c>
      <c r="L32" s="123">
        <f>(J32*0.2)*0.8+K32*0.2</f>
        <v>70.608</v>
      </c>
      <c r="M32" s="123">
        <v>70.608</v>
      </c>
      <c r="N32" s="123">
        <v>70.608</v>
      </c>
      <c r="O32" s="14"/>
      <c r="P32" s="14" t="s">
        <v>44</v>
      </c>
      <c r="Q32" s="14" t="s">
        <v>44</v>
      </c>
      <c r="R32" s="14" t="s">
        <v>513</v>
      </c>
      <c r="S32" s="14">
        <v>2</v>
      </c>
      <c r="T32" s="14">
        <v>2</v>
      </c>
      <c r="U32" s="14"/>
      <c r="V32" s="14" t="s">
        <v>44</v>
      </c>
      <c r="W32" s="14" t="s">
        <v>44</v>
      </c>
      <c r="X32" s="14">
        <v>72.608</v>
      </c>
      <c r="Y32" s="14">
        <v>72.608</v>
      </c>
      <c r="Z32" s="14">
        <v>72.608</v>
      </c>
      <c r="AA32" s="14"/>
      <c r="AB32" s="14" t="s">
        <v>44</v>
      </c>
      <c r="AC32" s="14" t="s">
        <v>44</v>
      </c>
      <c r="AD32" s="14" t="s">
        <v>376</v>
      </c>
      <c r="AE32" s="14" t="s">
        <v>274</v>
      </c>
      <c r="AF32" s="123">
        <v>72.608</v>
      </c>
      <c r="AG32" s="123">
        <v>72.608</v>
      </c>
      <c r="AH32" s="14"/>
      <c r="AI32" s="14" t="s">
        <v>275</v>
      </c>
      <c r="AJ32" s="137"/>
      <c r="AK32" s="137"/>
    </row>
    <row r="33" s="21" customFormat="1" ht="43.2" spans="1:35">
      <c r="A33" s="107">
        <v>32</v>
      </c>
      <c r="B33" s="108" t="s">
        <v>34</v>
      </c>
      <c r="C33" s="108" t="s">
        <v>301</v>
      </c>
      <c r="D33" s="108">
        <v>20253141046</v>
      </c>
      <c r="E33" s="108" t="s">
        <v>514</v>
      </c>
      <c r="F33" s="108" t="s">
        <v>57</v>
      </c>
      <c r="G33" s="108" t="s">
        <v>281</v>
      </c>
      <c r="H33" s="108" t="s">
        <v>272</v>
      </c>
      <c r="I33" s="108" t="s">
        <v>348</v>
      </c>
      <c r="J33" s="122">
        <v>343</v>
      </c>
      <c r="K33" s="122">
        <v>88.56</v>
      </c>
      <c r="L33" s="123">
        <v>72.592</v>
      </c>
      <c r="M33" s="123">
        <v>72.592</v>
      </c>
      <c r="N33" s="123">
        <v>72.592</v>
      </c>
      <c r="O33" s="108" t="s">
        <v>44</v>
      </c>
      <c r="P33" s="108" t="s">
        <v>44</v>
      </c>
      <c r="Q33" s="108" t="s">
        <v>44</v>
      </c>
      <c r="R33" s="108" t="s">
        <v>44</v>
      </c>
      <c r="S33" s="108" t="s">
        <v>44</v>
      </c>
      <c r="T33" s="108" t="s">
        <v>44</v>
      </c>
      <c r="U33" s="108" t="s">
        <v>44</v>
      </c>
      <c r="V33" s="108" t="s">
        <v>44</v>
      </c>
      <c r="W33" s="108" t="s">
        <v>44</v>
      </c>
      <c r="X33" s="108">
        <v>72.592</v>
      </c>
      <c r="Y33" s="108">
        <v>72.592</v>
      </c>
      <c r="Z33" s="108">
        <v>72.592</v>
      </c>
      <c r="AA33" s="108" t="s">
        <v>44</v>
      </c>
      <c r="AB33" s="108" t="s">
        <v>44</v>
      </c>
      <c r="AC33" s="108" t="s">
        <v>44</v>
      </c>
      <c r="AD33" s="108" t="s">
        <v>459</v>
      </c>
      <c r="AE33" s="108" t="s">
        <v>306</v>
      </c>
      <c r="AF33" s="123">
        <v>72.592</v>
      </c>
      <c r="AG33" s="123">
        <v>72.592</v>
      </c>
      <c r="AH33" s="134" t="s">
        <v>44</v>
      </c>
      <c r="AI33" s="108" t="s">
        <v>307</v>
      </c>
    </row>
    <row r="34" s="21" customFormat="1" ht="43.2" spans="1:35">
      <c r="A34" s="107">
        <v>33</v>
      </c>
      <c r="B34" s="108" t="s">
        <v>34</v>
      </c>
      <c r="C34" s="108" t="s">
        <v>319</v>
      </c>
      <c r="D34" s="108">
        <v>20253141093</v>
      </c>
      <c r="E34" s="108" t="s">
        <v>515</v>
      </c>
      <c r="F34" s="108" t="s">
        <v>57</v>
      </c>
      <c r="G34" s="108" t="s">
        <v>281</v>
      </c>
      <c r="H34" s="108" t="s">
        <v>272</v>
      </c>
      <c r="I34" s="108" t="s">
        <v>348</v>
      </c>
      <c r="J34" s="122">
        <v>348</v>
      </c>
      <c r="K34" s="122">
        <v>84.42</v>
      </c>
      <c r="L34" s="123">
        <v>72.567</v>
      </c>
      <c r="M34" s="123">
        <v>72.564</v>
      </c>
      <c r="N34" s="123">
        <v>72.564</v>
      </c>
      <c r="O34" s="108" t="s">
        <v>44</v>
      </c>
      <c r="P34" s="108" t="s">
        <v>44</v>
      </c>
      <c r="Q34" s="108" t="s">
        <v>44</v>
      </c>
      <c r="R34" s="108" t="s">
        <v>44</v>
      </c>
      <c r="S34" s="108" t="s">
        <v>44</v>
      </c>
      <c r="T34" s="108" t="s">
        <v>44</v>
      </c>
      <c r="U34" s="108" t="s">
        <v>44</v>
      </c>
      <c r="V34" s="108" t="s">
        <v>44</v>
      </c>
      <c r="W34" s="108" t="s">
        <v>44</v>
      </c>
      <c r="X34" s="108">
        <v>72.567</v>
      </c>
      <c r="Y34" s="108">
        <v>72.564</v>
      </c>
      <c r="Z34" s="108">
        <v>72.564</v>
      </c>
      <c r="AA34" s="108" t="s">
        <v>44</v>
      </c>
      <c r="AB34" s="108" t="s">
        <v>44</v>
      </c>
      <c r="AC34" s="108" t="s">
        <v>44</v>
      </c>
      <c r="AD34" s="108" t="s">
        <v>385</v>
      </c>
      <c r="AE34" s="108" t="s">
        <v>321</v>
      </c>
      <c r="AF34" s="123">
        <v>72.564</v>
      </c>
      <c r="AG34" s="123">
        <v>72.564</v>
      </c>
      <c r="AH34" s="108" t="s">
        <v>44</v>
      </c>
      <c r="AI34" s="108" t="s">
        <v>322</v>
      </c>
    </row>
    <row r="35" s="21" customFormat="1" ht="216" spans="1:37">
      <c r="A35" s="107">
        <v>34</v>
      </c>
      <c r="B35" s="14" t="s">
        <v>34</v>
      </c>
      <c r="C35" s="14" t="s">
        <v>270</v>
      </c>
      <c r="D35" s="14">
        <v>20253141075</v>
      </c>
      <c r="E35" s="14" t="s">
        <v>516</v>
      </c>
      <c r="F35" s="14" t="s">
        <v>37</v>
      </c>
      <c r="G35" s="14" t="s">
        <v>281</v>
      </c>
      <c r="H35" s="14" t="s">
        <v>272</v>
      </c>
      <c r="I35" s="14" t="s">
        <v>348</v>
      </c>
      <c r="J35" s="122">
        <v>325</v>
      </c>
      <c r="K35" s="122">
        <v>87.68</v>
      </c>
      <c r="L35" s="123">
        <f>(J35*0.2)*0.8+K35*0.2</f>
        <v>69.536</v>
      </c>
      <c r="M35" s="123">
        <v>69.536</v>
      </c>
      <c r="N35" s="123">
        <v>69.536</v>
      </c>
      <c r="O35" s="14" t="s">
        <v>517</v>
      </c>
      <c r="P35" s="14">
        <v>3</v>
      </c>
      <c r="Q35" s="14">
        <v>3</v>
      </c>
      <c r="R35" s="14"/>
      <c r="S35" s="14" t="s">
        <v>44</v>
      </c>
      <c r="T35" s="14" t="s">
        <v>44</v>
      </c>
      <c r="U35" s="14"/>
      <c r="V35" s="14" t="s">
        <v>44</v>
      </c>
      <c r="W35" s="14" t="s">
        <v>44</v>
      </c>
      <c r="X35" s="14">
        <v>72.536</v>
      </c>
      <c r="Y35" s="14">
        <v>72.536</v>
      </c>
      <c r="Z35" s="14">
        <v>72.536</v>
      </c>
      <c r="AA35" s="14"/>
      <c r="AB35" s="14" t="s">
        <v>44</v>
      </c>
      <c r="AC35" s="14" t="s">
        <v>44</v>
      </c>
      <c r="AD35" s="14" t="s">
        <v>372</v>
      </c>
      <c r="AE35" s="14" t="s">
        <v>274</v>
      </c>
      <c r="AF35" s="123">
        <v>72.536</v>
      </c>
      <c r="AG35" s="123">
        <v>72.536</v>
      </c>
      <c r="AH35" s="14"/>
      <c r="AI35" s="14" t="s">
        <v>275</v>
      </c>
      <c r="AJ35" s="137"/>
      <c r="AK35" s="137"/>
    </row>
    <row r="36" s="21" customFormat="1" ht="43.2" spans="1:35">
      <c r="A36" s="107">
        <v>35</v>
      </c>
      <c r="B36" s="108" t="s">
        <v>34</v>
      </c>
      <c r="C36" s="108" t="s">
        <v>319</v>
      </c>
      <c r="D36" s="108">
        <v>20253141018</v>
      </c>
      <c r="E36" s="108" t="s">
        <v>518</v>
      </c>
      <c r="F36" s="108" t="s">
        <v>37</v>
      </c>
      <c r="G36" s="108" t="s">
        <v>281</v>
      </c>
      <c r="H36" s="108" t="s">
        <v>272</v>
      </c>
      <c r="I36" s="108" t="s">
        <v>348</v>
      </c>
      <c r="J36" s="122">
        <v>339</v>
      </c>
      <c r="K36" s="122">
        <v>91.36</v>
      </c>
      <c r="L36" s="123">
        <v>72.512</v>
      </c>
      <c r="M36" s="123">
        <v>72.512</v>
      </c>
      <c r="N36" s="123">
        <v>72.512</v>
      </c>
      <c r="O36" s="108" t="s">
        <v>44</v>
      </c>
      <c r="P36" s="108" t="s">
        <v>44</v>
      </c>
      <c r="Q36" s="108" t="s">
        <v>44</v>
      </c>
      <c r="R36" s="108" t="s">
        <v>44</v>
      </c>
      <c r="S36" s="108" t="s">
        <v>44</v>
      </c>
      <c r="T36" s="108" t="s">
        <v>44</v>
      </c>
      <c r="U36" s="108" t="s">
        <v>44</v>
      </c>
      <c r="V36" s="108" t="s">
        <v>44</v>
      </c>
      <c r="W36" s="108" t="s">
        <v>44</v>
      </c>
      <c r="X36" s="108">
        <v>72.512</v>
      </c>
      <c r="Y36" s="108">
        <v>72.512</v>
      </c>
      <c r="Z36" s="108">
        <v>72.512</v>
      </c>
      <c r="AA36" s="108" t="s">
        <v>44</v>
      </c>
      <c r="AB36" s="108" t="s">
        <v>44</v>
      </c>
      <c r="AC36" s="108" t="s">
        <v>44</v>
      </c>
      <c r="AD36" s="108" t="s">
        <v>416</v>
      </c>
      <c r="AE36" s="108" t="s">
        <v>321</v>
      </c>
      <c r="AF36" s="123">
        <v>72.512</v>
      </c>
      <c r="AG36" s="123">
        <v>72.512</v>
      </c>
      <c r="AH36" s="108" t="s">
        <v>44</v>
      </c>
      <c r="AI36" s="108" t="s">
        <v>322</v>
      </c>
    </row>
    <row r="37" s="21" customFormat="1" ht="360" spans="1:37">
      <c r="A37" s="107">
        <v>36</v>
      </c>
      <c r="B37" s="109" t="s">
        <v>34</v>
      </c>
      <c r="C37" s="109" t="s">
        <v>478</v>
      </c>
      <c r="D37" s="110">
        <v>20253141043</v>
      </c>
      <c r="E37" s="109" t="s">
        <v>519</v>
      </c>
      <c r="F37" s="109" t="s">
        <v>37</v>
      </c>
      <c r="G37" s="109" t="s">
        <v>281</v>
      </c>
      <c r="H37" s="109" t="s">
        <v>272</v>
      </c>
      <c r="I37" s="109" t="s">
        <v>348</v>
      </c>
      <c r="J37" s="110">
        <v>332</v>
      </c>
      <c r="K37" s="110">
        <v>86.74</v>
      </c>
      <c r="L37" s="110">
        <v>70.468</v>
      </c>
      <c r="M37" s="110">
        <v>70.468</v>
      </c>
      <c r="N37" s="110">
        <v>70.468</v>
      </c>
      <c r="O37" s="109" t="s">
        <v>44</v>
      </c>
      <c r="P37" s="124"/>
      <c r="Q37" s="109"/>
      <c r="R37" s="109" t="s">
        <v>520</v>
      </c>
      <c r="S37" s="124" t="s">
        <v>521</v>
      </c>
      <c r="T37" s="124" t="s">
        <v>522</v>
      </c>
      <c r="U37" s="109" t="s">
        <v>44</v>
      </c>
      <c r="V37" s="109" t="s">
        <v>44</v>
      </c>
      <c r="W37" s="109" t="s">
        <v>44</v>
      </c>
      <c r="X37" s="110">
        <v>78.968</v>
      </c>
      <c r="Y37" s="109">
        <v>73.468</v>
      </c>
      <c r="Z37" s="109">
        <v>73.468</v>
      </c>
      <c r="AA37" s="109" t="s">
        <v>44</v>
      </c>
      <c r="AB37" s="109" t="s">
        <v>44</v>
      </c>
      <c r="AC37" s="109" t="s">
        <v>44</v>
      </c>
      <c r="AD37" s="109" t="s">
        <v>305</v>
      </c>
      <c r="AE37" s="109" t="s">
        <v>481</v>
      </c>
      <c r="AF37" s="123">
        <v>72.468</v>
      </c>
      <c r="AG37" s="136">
        <v>72.468</v>
      </c>
      <c r="AH37" s="108" t="s">
        <v>44</v>
      </c>
      <c r="AI37" s="109" t="s">
        <v>482</v>
      </c>
      <c r="AJ37" s="138"/>
      <c r="AK37" s="138"/>
    </row>
    <row r="38" s="21" customFormat="1" ht="43.2" spans="1:37">
      <c r="A38" s="107">
        <v>37</v>
      </c>
      <c r="B38" s="108" t="s">
        <v>34</v>
      </c>
      <c r="C38" s="108" t="s">
        <v>327</v>
      </c>
      <c r="D38" s="108">
        <v>20253141045</v>
      </c>
      <c r="E38" s="108" t="s">
        <v>523</v>
      </c>
      <c r="F38" s="108" t="s">
        <v>37</v>
      </c>
      <c r="G38" s="108" t="s">
        <v>281</v>
      </c>
      <c r="H38" s="108" t="s">
        <v>272</v>
      </c>
      <c r="I38" s="108" t="s">
        <v>348</v>
      </c>
      <c r="J38" s="122">
        <v>341</v>
      </c>
      <c r="K38" s="122">
        <v>89.44</v>
      </c>
      <c r="L38" s="123">
        <v>72.448</v>
      </c>
      <c r="M38" s="123">
        <v>72.448</v>
      </c>
      <c r="N38" s="123">
        <f>J38*0.8*0.2+K38*0.2</f>
        <v>72.448</v>
      </c>
      <c r="O38" s="108">
        <v>0</v>
      </c>
      <c r="P38" s="108">
        <v>0</v>
      </c>
      <c r="Q38" s="108">
        <v>0</v>
      </c>
      <c r="R38" s="108">
        <v>0</v>
      </c>
      <c r="S38" s="108">
        <v>0</v>
      </c>
      <c r="T38" s="108">
        <v>0</v>
      </c>
      <c r="U38" s="108">
        <v>0</v>
      </c>
      <c r="V38" s="108">
        <v>0</v>
      </c>
      <c r="W38" s="108">
        <v>0</v>
      </c>
      <c r="X38" s="108">
        <v>72.448</v>
      </c>
      <c r="Y38" s="108">
        <v>72.448</v>
      </c>
      <c r="Z38" s="108">
        <f>N38</f>
        <v>72.448</v>
      </c>
      <c r="AA38" s="108" t="s">
        <v>44</v>
      </c>
      <c r="AB38" s="108" t="s">
        <v>44</v>
      </c>
      <c r="AC38" s="108" t="s">
        <v>44</v>
      </c>
      <c r="AD38" s="108" t="s">
        <v>524</v>
      </c>
      <c r="AE38" s="108" t="s">
        <v>330</v>
      </c>
      <c r="AF38" s="123">
        <f>Z38</f>
        <v>72.448</v>
      </c>
      <c r="AG38" s="123">
        <f>Z38</f>
        <v>72.448</v>
      </c>
      <c r="AH38" s="108" t="s">
        <v>44</v>
      </c>
      <c r="AI38" s="108" t="s">
        <v>331</v>
      </c>
      <c r="AJ38" s="133"/>
      <c r="AK38" s="133"/>
    </row>
    <row r="39" s="21" customFormat="1" ht="43.2" spans="1:35">
      <c r="A39" s="107">
        <v>38</v>
      </c>
      <c r="B39" s="108" t="s">
        <v>34</v>
      </c>
      <c r="C39" s="108" t="s">
        <v>301</v>
      </c>
      <c r="D39" s="108">
        <v>20253141099</v>
      </c>
      <c r="E39" s="108" t="s">
        <v>525</v>
      </c>
      <c r="F39" s="108" t="s">
        <v>37</v>
      </c>
      <c r="G39" s="108" t="s">
        <v>281</v>
      </c>
      <c r="H39" s="108" t="s">
        <v>272</v>
      </c>
      <c r="I39" s="108" t="s">
        <v>348</v>
      </c>
      <c r="J39" s="122">
        <v>348</v>
      </c>
      <c r="K39" s="122">
        <v>83.34</v>
      </c>
      <c r="L39" s="123">
        <v>72.348</v>
      </c>
      <c r="M39" s="123">
        <v>72.348</v>
      </c>
      <c r="N39" s="123">
        <v>72.348</v>
      </c>
      <c r="O39" s="108" t="s">
        <v>44</v>
      </c>
      <c r="P39" s="108" t="s">
        <v>44</v>
      </c>
      <c r="Q39" s="108" t="s">
        <v>44</v>
      </c>
      <c r="R39" s="108" t="s">
        <v>44</v>
      </c>
      <c r="S39" s="108" t="s">
        <v>44</v>
      </c>
      <c r="T39" s="108" t="s">
        <v>44</v>
      </c>
      <c r="U39" s="108" t="s">
        <v>44</v>
      </c>
      <c r="V39" s="108" t="s">
        <v>44</v>
      </c>
      <c r="W39" s="108" t="s">
        <v>44</v>
      </c>
      <c r="X39" s="108">
        <v>72.348</v>
      </c>
      <c r="Y39" s="108">
        <v>72.348</v>
      </c>
      <c r="Z39" s="108">
        <v>72.348</v>
      </c>
      <c r="AA39" s="108" t="s">
        <v>44</v>
      </c>
      <c r="AB39" s="108" t="s">
        <v>44</v>
      </c>
      <c r="AC39" s="108" t="s">
        <v>44</v>
      </c>
      <c r="AD39" s="108" t="s">
        <v>434</v>
      </c>
      <c r="AE39" s="108" t="s">
        <v>306</v>
      </c>
      <c r="AF39" s="123">
        <v>72.348</v>
      </c>
      <c r="AG39" s="123">
        <v>72.348</v>
      </c>
      <c r="AH39" s="134" t="s">
        <v>44</v>
      </c>
      <c r="AI39" s="108" t="s">
        <v>307</v>
      </c>
    </row>
    <row r="40" s="21" customFormat="1" ht="43.2" spans="1:37">
      <c r="A40" s="107">
        <v>39</v>
      </c>
      <c r="B40" s="108" t="s">
        <v>34</v>
      </c>
      <c r="C40" s="108" t="s">
        <v>346</v>
      </c>
      <c r="D40" s="108">
        <v>20253141055</v>
      </c>
      <c r="E40" s="108" t="s">
        <v>526</v>
      </c>
      <c r="F40" s="108" t="s">
        <v>37</v>
      </c>
      <c r="G40" s="108" t="s">
        <v>281</v>
      </c>
      <c r="H40" s="108" t="s">
        <v>272</v>
      </c>
      <c r="I40" s="108" t="s">
        <v>348</v>
      </c>
      <c r="J40" s="122">
        <v>348</v>
      </c>
      <c r="K40" s="122">
        <v>83.1</v>
      </c>
      <c r="L40" s="123">
        <v>72.3</v>
      </c>
      <c r="M40" s="123">
        <f>J40*0.2*0.8+K40*0.2</f>
        <v>72.3</v>
      </c>
      <c r="N40" s="123">
        <f>J40*0.2*0.8+K40*0.2</f>
        <v>72.3</v>
      </c>
      <c r="O40" s="108">
        <v>0</v>
      </c>
      <c r="P40" s="108">
        <v>0</v>
      </c>
      <c r="Q40" s="108">
        <v>0</v>
      </c>
      <c r="R40" s="108">
        <v>0</v>
      </c>
      <c r="S40" s="108">
        <v>0</v>
      </c>
      <c r="T40" s="108">
        <v>0</v>
      </c>
      <c r="U40" s="108">
        <v>0</v>
      </c>
      <c r="V40" s="108">
        <v>0</v>
      </c>
      <c r="W40" s="108">
        <v>0</v>
      </c>
      <c r="X40" s="108">
        <v>72.3</v>
      </c>
      <c r="Y40" s="108">
        <v>72.3</v>
      </c>
      <c r="Z40" s="108">
        <v>72.3</v>
      </c>
      <c r="AA40" s="72" t="s">
        <v>44</v>
      </c>
      <c r="AB40" s="72" t="s">
        <v>44</v>
      </c>
      <c r="AC40" s="72" t="s">
        <v>44</v>
      </c>
      <c r="AD40" s="108" t="s">
        <v>411</v>
      </c>
      <c r="AE40" s="108" t="s">
        <v>350</v>
      </c>
      <c r="AF40" s="123">
        <v>72.3</v>
      </c>
      <c r="AG40" s="123">
        <v>72.3</v>
      </c>
      <c r="AH40" s="72" t="s">
        <v>44</v>
      </c>
      <c r="AI40" s="108" t="s">
        <v>351</v>
      </c>
      <c r="AJ40" s="139"/>
      <c r="AK40" s="139"/>
    </row>
    <row r="41" s="21" customFormat="1" ht="43.2" spans="1:37">
      <c r="A41" s="107">
        <v>40</v>
      </c>
      <c r="B41" s="108" t="s">
        <v>34</v>
      </c>
      <c r="C41" s="108" t="s">
        <v>327</v>
      </c>
      <c r="D41" s="108">
        <v>20253141080</v>
      </c>
      <c r="E41" s="108" t="s">
        <v>527</v>
      </c>
      <c r="F41" s="108" t="s">
        <v>37</v>
      </c>
      <c r="G41" s="108" t="s">
        <v>281</v>
      </c>
      <c r="H41" s="108" t="s">
        <v>272</v>
      </c>
      <c r="I41" s="108" t="s">
        <v>348</v>
      </c>
      <c r="J41" s="122">
        <v>341</v>
      </c>
      <c r="K41" s="122">
        <v>88.26</v>
      </c>
      <c r="L41" s="123">
        <v>72.212</v>
      </c>
      <c r="M41" s="123">
        <v>72.212</v>
      </c>
      <c r="N41" s="123">
        <f>J41*0.8*0.2+K41*0.2</f>
        <v>72.212</v>
      </c>
      <c r="O41" s="108">
        <v>0</v>
      </c>
      <c r="P41" s="108">
        <v>0</v>
      </c>
      <c r="Q41" s="108">
        <v>0</v>
      </c>
      <c r="R41" s="108">
        <v>0</v>
      </c>
      <c r="S41" s="108">
        <v>0</v>
      </c>
      <c r="T41" s="108">
        <v>0</v>
      </c>
      <c r="U41" s="108">
        <v>0</v>
      </c>
      <c r="V41" s="108">
        <v>0</v>
      </c>
      <c r="W41" s="108">
        <v>0</v>
      </c>
      <c r="X41" s="108">
        <v>72.212</v>
      </c>
      <c r="Y41" s="108">
        <v>72.212</v>
      </c>
      <c r="Z41" s="108">
        <f>N41</f>
        <v>72.212</v>
      </c>
      <c r="AA41" s="108" t="s">
        <v>44</v>
      </c>
      <c r="AB41" s="108" t="s">
        <v>44</v>
      </c>
      <c r="AC41" s="108" t="s">
        <v>44</v>
      </c>
      <c r="AD41" s="108" t="s">
        <v>117</v>
      </c>
      <c r="AE41" s="108" t="s">
        <v>330</v>
      </c>
      <c r="AF41" s="123">
        <f>Z41</f>
        <v>72.212</v>
      </c>
      <c r="AG41" s="123">
        <f>Z41</f>
        <v>72.212</v>
      </c>
      <c r="AH41" s="108" t="s">
        <v>44</v>
      </c>
      <c r="AI41" s="108" t="s">
        <v>331</v>
      </c>
      <c r="AJ41" s="133"/>
      <c r="AK41" s="133"/>
    </row>
    <row r="42" s="21" customFormat="1" ht="43.2" spans="1:35">
      <c r="A42" s="107">
        <v>41</v>
      </c>
      <c r="B42" s="108" t="s">
        <v>34</v>
      </c>
      <c r="C42" s="108" t="s">
        <v>346</v>
      </c>
      <c r="D42" s="108">
        <v>20253141036</v>
      </c>
      <c r="E42" s="108" t="s">
        <v>528</v>
      </c>
      <c r="F42" s="108" t="s">
        <v>37</v>
      </c>
      <c r="G42" s="108" t="s">
        <v>281</v>
      </c>
      <c r="H42" s="108" t="s">
        <v>272</v>
      </c>
      <c r="I42" s="108" t="s">
        <v>348</v>
      </c>
      <c r="J42" s="122">
        <v>342</v>
      </c>
      <c r="K42" s="122">
        <v>87.42</v>
      </c>
      <c r="L42" s="123">
        <v>72.204</v>
      </c>
      <c r="M42" s="123">
        <f>J42*0.2*0.8+K42*0.2</f>
        <v>72.204</v>
      </c>
      <c r="N42" s="123">
        <f>J42*0.2*0.8+K42*0.2</f>
        <v>72.204</v>
      </c>
      <c r="O42" s="108">
        <v>0</v>
      </c>
      <c r="P42" s="108">
        <v>0</v>
      </c>
      <c r="Q42" s="108">
        <v>0</v>
      </c>
      <c r="R42" s="108">
        <v>0</v>
      </c>
      <c r="S42" s="108">
        <v>0</v>
      </c>
      <c r="T42" s="108">
        <v>0</v>
      </c>
      <c r="U42" s="108">
        <v>0</v>
      </c>
      <c r="V42" s="108">
        <v>0</v>
      </c>
      <c r="W42" s="108">
        <v>0</v>
      </c>
      <c r="X42" s="108">
        <v>72.204</v>
      </c>
      <c r="Y42" s="108">
        <v>72.204</v>
      </c>
      <c r="Z42" s="108">
        <v>72.204</v>
      </c>
      <c r="AA42" s="72" t="s">
        <v>44</v>
      </c>
      <c r="AB42" s="72" t="s">
        <v>44</v>
      </c>
      <c r="AC42" s="72" t="s">
        <v>44</v>
      </c>
      <c r="AD42" s="108" t="s">
        <v>420</v>
      </c>
      <c r="AE42" s="108" t="s">
        <v>350</v>
      </c>
      <c r="AF42" s="123">
        <v>72.204</v>
      </c>
      <c r="AG42" s="123">
        <v>72.204</v>
      </c>
      <c r="AH42" s="72" t="s">
        <v>44</v>
      </c>
      <c r="AI42" s="108" t="s">
        <v>351</v>
      </c>
    </row>
    <row r="43" s="21" customFormat="1" ht="43.2" spans="1:35">
      <c r="A43" s="107">
        <v>42</v>
      </c>
      <c r="B43" s="14" t="s">
        <v>34</v>
      </c>
      <c r="C43" s="14" t="s">
        <v>270</v>
      </c>
      <c r="D43" s="14">
        <v>20253141053</v>
      </c>
      <c r="E43" s="14" t="s">
        <v>529</v>
      </c>
      <c r="F43" s="14" t="s">
        <v>57</v>
      </c>
      <c r="G43" s="14" t="s">
        <v>281</v>
      </c>
      <c r="H43" s="14" t="s">
        <v>272</v>
      </c>
      <c r="I43" s="14" t="s">
        <v>348</v>
      </c>
      <c r="J43" s="122">
        <v>341</v>
      </c>
      <c r="K43" s="122">
        <v>88.18</v>
      </c>
      <c r="L43" s="123">
        <f>(J43*0.2)*0.8+K43*0.2</f>
        <v>72.196</v>
      </c>
      <c r="M43" s="123">
        <v>72.196</v>
      </c>
      <c r="N43" s="123">
        <v>72.196</v>
      </c>
      <c r="O43" s="14"/>
      <c r="P43" s="14" t="s">
        <v>44</v>
      </c>
      <c r="Q43" s="14" t="s">
        <v>44</v>
      </c>
      <c r="R43" s="14"/>
      <c r="S43" s="14" t="s">
        <v>44</v>
      </c>
      <c r="T43" s="14" t="s">
        <v>44</v>
      </c>
      <c r="U43" s="14"/>
      <c r="V43" s="14" t="s">
        <v>44</v>
      </c>
      <c r="W43" s="14" t="s">
        <v>44</v>
      </c>
      <c r="X43" s="14">
        <v>72.196</v>
      </c>
      <c r="Y43" s="14">
        <v>72.196</v>
      </c>
      <c r="Z43" s="14">
        <v>72.196</v>
      </c>
      <c r="AA43" s="14"/>
      <c r="AB43" s="14" t="s">
        <v>44</v>
      </c>
      <c r="AC43" s="14" t="s">
        <v>44</v>
      </c>
      <c r="AD43" s="14" t="s">
        <v>376</v>
      </c>
      <c r="AE43" s="14" t="s">
        <v>274</v>
      </c>
      <c r="AF43" s="123">
        <v>72.196</v>
      </c>
      <c r="AG43" s="123">
        <v>72.196</v>
      </c>
      <c r="AH43" s="14"/>
      <c r="AI43" s="14" t="s">
        <v>275</v>
      </c>
    </row>
    <row r="44" s="21" customFormat="1" ht="24" spans="1:35">
      <c r="A44" s="107">
        <v>43</v>
      </c>
      <c r="B44" s="109" t="s">
        <v>34</v>
      </c>
      <c r="C44" s="109" t="s">
        <v>478</v>
      </c>
      <c r="D44" s="110">
        <v>20253141073</v>
      </c>
      <c r="E44" s="109" t="s">
        <v>530</v>
      </c>
      <c r="F44" s="109" t="s">
        <v>57</v>
      </c>
      <c r="G44" s="109" t="s">
        <v>281</v>
      </c>
      <c r="H44" s="109" t="s">
        <v>272</v>
      </c>
      <c r="I44" s="109" t="s">
        <v>348</v>
      </c>
      <c r="J44" s="110">
        <v>340</v>
      </c>
      <c r="K44" s="110">
        <v>88.98</v>
      </c>
      <c r="L44" s="110">
        <v>72.196</v>
      </c>
      <c r="M44" s="110">
        <v>72.196</v>
      </c>
      <c r="N44" s="110">
        <v>72.196</v>
      </c>
      <c r="O44" s="109" t="s">
        <v>44</v>
      </c>
      <c r="P44" s="124"/>
      <c r="Q44" s="109"/>
      <c r="R44" s="109" t="s">
        <v>44</v>
      </c>
      <c r="S44" s="124"/>
      <c r="T44" s="109"/>
      <c r="U44" s="109" t="s">
        <v>44</v>
      </c>
      <c r="V44" s="109" t="s">
        <v>44</v>
      </c>
      <c r="W44" s="109" t="s">
        <v>44</v>
      </c>
      <c r="X44" s="110">
        <v>72.196</v>
      </c>
      <c r="Y44" s="110">
        <v>72.196</v>
      </c>
      <c r="Z44" s="110">
        <v>72.196</v>
      </c>
      <c r="AA44" s="109" t="s">
        <v>44</v>
      </c>
      <c r="AB44" s="109" t="s">
        <v>44</v>
      </c>
      <c r="AC44" s="109" t="s">
        <v>44</v>
      </c>
      <c r="AD44" s="109" t="s">
        <v>480</v>
      </c>
      <c r="AE44" s="109" t="s">
        <v>481</v>
      </c>
      <c r="AF44" s="123">
        <v>72.196</v>
      </c>
      <c r="AG44" s="136">
        <v>72.196</v>
      </c>
      <c r="AH44" s="108" t="s">
        <v>44</v>
      </c>
      <c r="AI44" s="109" t="s">
        <v>482</v>
      </c>
    </row>
    <row r="45" s="21" customFormat="1" ht="172.8" spans="1:37">
      <c r="A45" s="107">
        <v>44</v>
      </c>
      <c r="B45" s="108" t="s">
        <v>34</v>
      </c>
      <c r="C45" s="108" t="s">
        <v>337</v>
      </c>
      <c r="D45" s="108">
        <v>20253141083</v>
      </c>
      <c r="E45" s="108" t="s">
        <v>531</v>
      </c>
      <c r="F45" s="108" t="s">
        <v>37</v>
      </c>
      <c r="G45" s="108" t="s">
        <v>281</v>
      </c>
      <c r="H45" s="108" t="s">
        <v>272</v>
      </c>
      <c r="I45" s="108" t="s">
        <v>348</v>
      </c>
      <c r="J45" s="122">
        <v>340</v>
      </c>
      <c r="K45" s="122">
        <v>83.98</v>
      </c>
      <c r="L45" s="123">
        <v>75.99</v>
      </c>
      <c r="M45" s="123">
        <v>71.196</v>
      </c>
      <c r="N45" s="123">
        <f>J45*0.16+K45*0.2</f>
        <v>71.196</v>
      </c>
      <c r="O45" s="108">
        <v>0</v>
      </c>
      <c r="P45" s="108">
        <v>0</v>
      </c>
      <c r="Q45" s="108">
        <v>0</v>
      </c>
      <c r="R45" s="108" t="s">
        <v>532</v>
      </c>
      <c r="S45" s="108" t="s">
        <v>532</v>
      </c>
      <c r="T45" s="108" t="s">
        <v>533</v>
      </c>
      <c r="U45" s="108">
        <v>0</v>
      </c>
      <c r="V45" s="108">
        <v>0</v>
      </c>
      <c r="W45" s="108">
        <v>0</v>
      </c>
      <c r="X45" s="108">
        <v>77.49</v>
      </c>
      <c r="Y45" s="108">
        <v>72.696</v>
      </c>
      <c r="Z45" s="108">
        <v>72.696</v>
      </c>
      <c r="AA45" s="108" t="s">
        <v>44</v>
      </c>
      <c r="AB45" s="108" t="s">
        <v>44</v>
      </c>
      <c r="AC45" s="108" t="s">
        <v>44</v>
      </c>
      <c r="AD45" s="108" t="s">
        <v>534</v>
      </c>
      <c r="AE45" s="108" t="s">
        <v>331</v>
      </c>
      <c r="AF45" s="123">
        <v>72.196</v>
      </c>
      <c r="AG45" s="123">
        <v>72.196</v>
      </c>
      <c r="AH45" s="108" t="s">
        <v>44</v>
      </c>
      <c r="AI45" s="108" t="s">
        <v>340</v>
      </c>
      <c r="AJ45" s="137"/>
      <c r="AK45" s="137"/>
    </row>
    <row r="46" s="21" customFormat="1" ht="115.2" spans="1:37">
      <c r="A46" s="107">
        <v>45</v>
      </c>
      <c r="B46" s="14" t="s">
        <v>34</v>
      </c>
      <c r="C46" s="14" t="s">
        <v>279</v>
      </c>
      <c r="D46" s="14">
        <v>20253141077</v>
      </c>
      <c r="E46" s="14" t="s">
        <v>535</v>
      </c>
      <c r="F46" s="14" t="s">
        <v>57</v>
      </c>
      <c r="G46" s="14" t="s">
        <v>281</v>
      </c>
      <c r="H46" s="14" t="s">
        <v>272</v>
      </c>
      <c r="I46" s="14" t="s">
        <v>348</v>
      </c>
      <c r="J46" s="122">
        <v>326</v>
      </c>
      <c r="K46" s="122">
        <v>90.02</v>
      </c>
      <c r="L46" s="123">
        <v>70.164</v>
      </c>
      <c r="M46" s="123">
        <f>(J46*0.2)*0.8+K46*0.2</f>
        <v>70.164</v>
      </c>
      <c r="N46" s="107">
        <v>70.164</v>
      </c>
      <c r="O46" s="14" t="s">
        <v>44</v>
      </c>
      <c r="P46" s="107">
        <v>0</v>
      </c>
      <c r="Q46" s="107">
        <v>0</v>
      </c>
      <c r="R46" s="14" t="s">
        <v>536</v>
      </c>
      <c r="S46" s="107">
        <v>2</v>
      </c>
      <c r="T46" s="107">
        <v>2</v>
      </c>
      <c r="U46" s="14" t="s">
        <v>44</v>
      </c>
      <c r="V46" s="14">
        <v>0</v>
      </c>
      <c r="W46" s="14">
        <v>0</v>
      </c>
      <c r="X46" s="14">
        <v>72.164</v>
      </c>
      <c r="Y46" s="107">
        <v>72.164</v>
      </c>
      <c r="Z46" s="107">
        <v>72.164</v>
      </c>
      <c r="AA46" s="14" t="s">
        <v>44</v>
      </c>
      <c r="AB46" s="14" t="s">
        <v>44</v>
      </c>
      <c r="AC46" s="14" t="s">
        <v>44</v>
      </c>
      <c r="AD46" s="14" t="s">
        <v>185</v>
      </c>
      <c r="AE46" s="20" t="s">
        <v>285</v>
      </c>
      <c r="AF46" s="123">
        <v>72.164</v>
      </c>
      <c r="AG46" s="123">
        <v>72.164</v>
      </c>
      <c r="AH46" s="134" t="s">
        <v>44</v>
      </c>
      <c r="AI46" s="20" t="s">
        <v>47</v>
      </c>
      <c r="AJ46" s="135"/>
      <c r="AK46" s="135"/>
    </row>
    <row r="47" s="21" customFormat="1" ht="43.2" spans="1:37">
      <c r="A47" s="107">
        <v>46</v>
      </c>
      <c r="B47" s="108" t="s">
        <v>34</v>
      </c>
      <c r="C47" s="108" t="s">
        <v>327</v>
      </c>
      <c r="D47" s="108">
        <v>20253141076</v>
      </c>
      <c r="E47" s="108" t="s">
        <v>537</v>
      </c>
      <c r="F47" s="108" t="s">
        <v>37</v>
      </c>
      <c r="G47" s="108" t="s">
        <v>281</v>
      </c>
      <c r="H47" s="108" t="s">
        <v>272</v>
      </c>
      <c r="I47" s="108" t="s">
        <v>348</v>
      </c>
      <c r="J47" s="122">
        <v>345</v>
      </c>
      <c r="K47" s="122">
        <v>84.64</v>
      </c>
      <c r="L47" s="123">
        <v>72.128</v>
      </c>
      <c r="M47" s="123">
        <v>72.128</v>
      </c>
      <c r="N47" s="123">
        <f>J47*0.8*0.2+K47*0.2</f>
        <v>72.128</v>
      </c>
      <c r="O47" s="108">
        <v>0</v>
      </c>
      <c r="P47" s="108">
        <v>0</v>
      </c>
      <c r="Q47" s="108">
        <v>0</v>
      </c>
      <c r="R47" s="108">
        <v>0</v>
      </c>
      <c r="S47" s="108">
        <v>0</v>
      </c>
      <c r="T47" s="108">
        <v>0</v>
      </c>
      <c r="U47" s="108">
        <v>0</v>
      </c>
      <c r="V47" s="108">
        <v>0</v>
      </c>
      <c r="W47" s="108">
        <v>0</v>
      </c>
      <c r="X47" s="108">
        <v>72.128</v>
      </c>
      <c r="Y47" s="108">
        <v>72.128</v>
      </c>
      <c r="Z47" s="108">
        <f>N47</f>
        <v>72.128</v>
      </c>
      <c r="AA47" s="108" t="s">
        <v>44</v>
      </c>
      <c r="AB47" s="108" t="s">
        <v>44</v>
      </c>
      <c r="AC47" s="108" t="s">
        <v>44</v>
      </c>
      <c r="AD47" s="108" t="s">
        <v>244</v>
      </c>
      <c r="AE47" s="108" t="s">
        <v>330</v>
      </c>
      <c r="AF47" s="123">
        <f>Z47</f>
        <v>72.128</v>
      </c>
      <c r="AG47" s="123">
        <f>Z47</f>
        <v>72.128</v>
      </c>
      <c r="AH47" s="108" t="s">
        <v>44</v>
      </c>
      <c r="AI47" s="108" t="s">
        <v>331</v>
      </c>
      <c r="AJ47" s="133"/>
      <c r="AK47" s="133"/>
    </row>
    <row r="48" s="21" customFormat="1" ht="43.2" spans="1:35">
      <c r="A48" s="107">
        <v>47</v>
      </c>
      <c r="B48" s="108" t="s">
        <v>34</v>
      </c>
      <c r="C48" s="108" t="s">
        <v>337</v>
      </c>
      <c r="D48" s="108">
        <v>20253141104</v>
      </c>
      <c r="E48" s="108" t="s">
        <v>538</v>
      </c>
      <c r="F48" s="108" t="s">
        <v>37</v>
      </c>
      <c r="G48" s="108" t="s">
        <v>281</v>
      </c>
      <c r="H48" s="108" t="s">
        <v>272</v>
      </c>
      <c r="I48" s="108" t="s">
        <v>348</v>
      </c>
      <c r="J48" s="122">
        <v>344</v>
      </c>
      <c r="K48" s="122">
        <v>85.18</v>
      </c>
      <c r="L48" s="123">
        <v>72.076</v>
      </c>
      <c r="M48" s="123">
        <v>72.076</v>
      </c>
      <c r="N48" s="123">
        <f>J48*0.16+K48*0.2</f>
        <v>72.076</v>
      </c>
      <c r="O48" s="108">
        <v>0</v>
      </c>
      <c r="P48" s="108">
        <v>0</v>
      </c>
      <c r="Q48" s="108">
        <v>0</v>
      </c>
      <c r="R48" s="108">
        <v>0</v>
      </c>
      <c r="S48" s="108">
        <v>0</v>
      </c>
      <c r="T48" s="108">
        <v>0</v>
      </c>
      <c r="U48" s="108">
        <v>0</v>
      </c>
      <c r="V48" s="108">
        <v>0</v>
      </c>
      <c r="W48" s="108">
        <v>0</v>
      </c>
      <c r="X48" s="108">
        <v>72.076</v>
      </c>
      <c r="Y48" s="108">
        <v>72.076</v>
      </c>
      <c r="Z48" s="108">
        <v>72.076</v>
      </c>
      <c r="AA48" s="108" t="s">
        <v>44</v>
      </c>
      <c r="AB48" s="108" t="s">
        <v>44</v>
      </c>
      <c r="AC48" s="108" t="s">
        <v>44</v>
      </c>
      <c r="AD48" s="108" t="s">
        <v>539</v>
      </c>
      <c r="AE48" s="108" t="s">
        <v>331</v>
      </c>
      <c r="AF48" s="123">
        <v>72.076</v>
      </c>
      <c r="AG48" s="123">
        <v>72.076</v>
      </c>
      <c r="AH48" s="108" t="s">
        <v>44</v>
      </c>
      <c r="AI48" s="108" t="s">
        <v>340</v>
      </c>
    </row>
    <row r="49" s="21" customFormat="1" ht="24" spans="1:37">
      <c r="A49" s="107">
        <v>48</v>
      </c>
      <c r="B49" s="109" t="s">
        <v>34</v>
      </c>
      <c r="C49" s="109" t="s">
        <v>478</v>
      </c>
      <c r="D49" s="110">
        <v>20253141006</v>
      </c>
      <c r="E49" s="109" t="s">
        <v>540</v>
      </c>
      <c r="F49" s="109" t="s">
        <v>57</v>
      </c>
      <c r="G49" s="109" t="s">
        <v>281</v>
      </c>
      <c r="H49" s="109" t="s">
        <v>272</v>
      </c>
      <c r="I49" s="109" t="s">
        <v>348</v>
      </c>
      <c r="J49" s="110">
        <v>343</v>
      </c>
      <c r="K49" s="110">
        <v>85.94</v>
      </c>
      <c r="L49" s="110">
        <v>72.068</v>
      </c>
      <c r="M49" s="110">
        <v>72.068</v>
      </c>
      <c r="N49" s="110">
        <v>72.068</v>
      </c>
      <c r="O49" s="109" t="s">
        <v>44</v>
      </c>
      <c r="P49" s="124"/>
      <c r="Q49" s="109"/>
      <c r="R49" s="109" t="s">
        <v>44</v>
      </c>
      <c r="S49" s="124"/>
      <c r="T49" s="109"/>
      <c r="U49" s="109" t="s">
        <v>44</v>
      </c>
      <c r="V49" s="109" t="s">
        <v>44</v>
      </c>
      <c r="W49" s="109" t="s">
        <v>44</v>
      </c>
      <c r="X49" s="110">
        <v>72.068</v>
      </c>
      <c r="Y49" s="110">
        <v>72.068</v>
      </c>
      <c r="Z49" s="110">
        <v>72.068</v>
      </c>
      <c r="AA49" s="109" t="s">
        <v>44</v>
      </c>
      <c r="AB49" s="109" t="s">
        <v>44</v>
      </c>
      <c r="AC49" s="109" t="s">
        <v>44</v>
      </c>
      <c r="AD49" s="109" t="s">
        <v>541</v>
      </c>
      <c r="AE49" s="109" t="s">
        <v>481</v>
      </c>
      <c r="AF49" s="123">
        <v>72.068</v>
      </c>
      <c r="AG49" s="136">
        <v>72.068</v>
      </c>
      <c r="AH49" s="108" t="s">
        <v>44</v>
      </c>
      <c r="AI49" s="109" t="s">
        <v>482</v>
      </c>
      <c r="AJ49" s="138"/>
      <c r="AK49" s="138"/>
    </row>
    <row r="50" s="21" customFormat="1" ht="43.2" spans="1:37">
      <c r="A50" s="107">
        <v>49</v>
      </c>
      <c r="B50" s="108" t="s">
        <v>34</v>
      </c>
      <c r="C50" s="108" t="s">
        <v>327</v>
      </c>
      <c r="D50" s="108">
        <v>20253141064</v>
      </c>
      <c r="E50" s="108" t="s">
        <v>542</v>
      </c>
      <c r="F50" s="108" t="s">
        <v>37</v>
      </c>
      <c r="G50" s="108" t="s">
        <v>281</v>
      </c>
      <c r="H50" s="108" t="s">
        <v>272</v>
      </c>
      <c r="I50" s="108" t="s">
        <v>348</v>
      </c>
      <c r="J50" s="122">
        <v>340</v>
      </c>
      <c r="K50" s="122">
        <v>88.06</v>
      </c>
      <c r="L50" s="123">
        <v>72.012</v>
      </c>
      <c r="M50" s="123">
        <v>72.012</v>
      </c>
      <c r="N50" s="123">
        <f>J50*0.8*0.2+K50*0.2</f>
        <v>72.012</v>
      </c>
      <c r="O50" s="108">
        <v>0</v>
      </c>
      <c r="P50" s="108">
        <v>0</v>
      </c>
      <c r="Q50" s="108">
        <v>0</v>
      </c>
      <c r="R50" s="108">
        <v>0</v>
      </c>
      <c r="S50" s="108">
        <v>0</v>
      </c>
      <c r="T50" s="108">
        <v>0</v>
      </c>
      <c r="U50" s="108">
        <v>0</v>
      </c>
      <c r="V50" s="108">
        <v>0</v>
      </c>
      <c r="W50" s="108">
        <v>0</v>
      </c>
      <c r="X50" s="108">
        <v>72.012</v>
      </c>
      <c r="Y50" s="108">
        <v>72.012</v>
      </c>
      <c r="Z50" s="108">
        <f>N50</f>
        <v>72.012</v>
      </c>
      <c r="AA50" s="108" t="s">
        <v>44</v>
      </c>
      <c r="AB50" s="108" t="s">
        <v>44</v>
      </c>
      <c r="AC50" s="108" t="s">
        <v>44</v>
      </c>
      <c r="AD50" s="108" t="s">
        <v>83</v>
      </c>
      <c r="AE50" s="108" t="s">
        <v>330</v>
      </c>
      <c r="AF50" s="123">
        <f>Z50</f>
        <v>72.012</v>
      </c>
      <c r="AG50" s="123">
        <f>Z50</f>
        <v>72.012</v>
      </c>
      <c r="AH50" s="108" t="s">
        <v>44</v>
      </c>
      <c r="AI50" s="108" t="s">
        <v>331</v>
      </c>
      <c r="AJ50" s="133"/>
      <c r="AK50" s="133"/>
    </row>
    <row r="51" s="21" customFormat="1" ht="43.2" spans="1:37">
      <c r="A51" s="107">
        <v>50</v>
      </c>
      <c r="B51" s="14" t="s">
        <v>34</v>
      </c>
      <c r="C51" s="14" t="s">
        <v>279</v>
      </c>
      <c r="D51" s="14">
        <v>20253141079</v>
      </c>
      <c r="E51" s="14" t="s">
        <v>543</v>
      </c>
      <c r="F51" s="14" t="s">
        <v>37</v>
      </c>
      <c r="G51" s="14" t="s">
        <v>281</v>
      </c>
      <c r="H51" s="14" t="s">
        <v>272</v>
      </c>
      <c r="I51" s="14" t="s">
        <v>348</v>
      </c>
      <c r="J51" s="122">
        <v>343</v>
      </c>
      <c r="K51" s="122">
        <v>85.4</v>
      </c>
      <c r="L51" s="123">
        <v>71.96</v>
      </c>
      <c r="M51" s="123">
        <f>(J51*0.2)*0.8+K51*0.2</f>
        <v>71.96</v>
      </c>
      <c r="N51" s="107">
        <v>71.96</v>
      </c>
      <c r="O51" s="14" t="s">
        <v>44</v>
      </c>
      <c r="P51" s="107">
        <v>0</v>
      </c>
      <c r="Q51" s="107">
        <v>0</v>
      </c>
      <c r="R51" s="14" t="s">
        <v>44</v>
      </c>
      <c r="S51" s="107">
        <v>0</v>
      </c>
      <c r="T51" s="107">
        <v>0</v>
      </c>
      <c r="U51" s="14" t="s">
        <v>44</v>
      </c>
      <c r="V51" s="14">
        <v>0</v>
      </c>
      <c r="W51" s="14">
        <v>0</v>
      </c>
      <c r="X51" s="14">
        <v>71.96</v>
      </c>
      <c r="Y51" s="107">
        <v>71.96</v>
      </c>
      <c r="Z51" s="107">
        <v>71.96</v>
      </c>
      <c r="AA51" s="14"/>
      <c r="AB51" s="14" t="s">
        <v>44</v>
      </c>
      <c r="AC51" s="14" t="s">
        <v>44</v>
      </c>
      <c r="AD51" s="14" t="s">
        <v>414</v>
      </c>
      <c r="AE51" s="20" t="s">
        <v>285</v>
      </c>
      <c r="AF51" s="123">
        <v>71.96</v>
      </c>
      <c r="AG51" s="123">
        <v>71.96</v>
      </c>
      <c r="AH51" s="134" t="s">
        <v>44</v>
      </c>
      <c r="AI51" s="20" t="s">
        <v>47</v>
      </c>
      <c r="AJ51" s="135"/>
      <c r="AK51" s="135"/>
    </row>
    <row r="52" s="21" customFormat="1" ht="43.2" spans="1:35">
      <c r="A52" s="107">
        <v>51</v>
      </c>
      <c r="B52" s="108" t="s">
        <v>34</v>
      </c>
      <c r="C52" s="108" t="s">
        <v>337</v>
      </c>
      <c r="D52" s="108">
        <v>20253141098</v>
      </c>
      <c r="E52" s="108" t="s">
        <v>544</v>
      </c>
      <c r="F52" s="108" t="s">
        <v>57</v>
      </c>
      <c r="G52" s="108" t="s">
        <v>281</v>
      </c>
      <c r="H52" s="108" t="s">
        <v>272</v>
      </c>
      <c r="I52" s="108" t="s">
        <v>348</v>
      </c>
      <c r="J52" s="122">
        <v>338</v>
      </c>
      <c r="K52" s="122">
        <v>88.32</v>
      </c>
      <c r="L52" s="123">
        <v>71.744</v>
      </c>
      <c r="M52" s="123">
        <v>71.744</v>
      </c>
      <c r="N52" s="123">
        <f>J52*0.16+K52*0.2</f>
        <v>71.744</v>
      </c>
      <c r="O52" s="108">
        <v>0</v>
      </c>
      <c r="P52" s="108">
        <v>0</v>
      </c>
      <c r="Q52" s="108">
        <v>0</v>
      </c>
      <c r="R52" s="108">
        <v>0</v>
      </c>
      <c r="S52" s="108">
        <v>0</v>
      </c>
      <c r="T52" s="108">
        <v>0</v>
      </c>
      <c r="U52" s="108">
        <v>0</v>
      </c>
      <c r="V52" s="108">
        <v>0</v>
      </c>
      <c r="W52" s="108">
        <v>0</v>
      </c>
      <c r="X52" s="108">
        <v>71.744</v>
      </c>
      <c r="Y52" s="108">
        <v>71.744</v>
      </c>
      <c r="Z52" s="108">
        <v>71.744</v>
      </c>
      <c r="AA52" s="108" t="s">
        <v>44</v>
      </c>
      <c r="AB52" s="108" t="s">
        <v>44</v>
      </c>
      <c r="AC52" s="108" t="s">
        <v>44</v>
      </c>
      <c r="AD52" s="108" t="s">
        <v>545</v>
      </c>
      <c r="AE52" s="108" t="s">
        <v>331</v>
      </c>
      <c r="AF52" s="123">
        <v>71.744</v>
      </c>
      <c r="AG52" s="123">
        <v>71.744</v>
      </c>
      <c r="AH52" s="108" t="s">
        <v>44</v>
      </c>
      <c r="AI52" s="108" t="s">
        <v>340</v>
      </c>
    </row>
    <row r="53" s="21" customFormat="1" ht="43.2" spans="1:35">
      <c r="A53" s="107">
        <v>52</v>
      </c>
      <c r="B53" s="108" t="s">
        <v>34</v>
      </c>
      <c r="C53" s="108" t="s">
        <v>346</v>
      </c>
      <c r="D53" s="108">
        <v>20253141010</v>
      </c>
      <c r="E53" s="108" t="s">
        <v>546</v>
      </c>
      <c r="F53" s="108" t="s">
        <v>57</v>
      </c>
      <c r="G53" s="108" t="s">
        <v>281</v>
      </c>
      <c r="H53" s="108" t="s">
        <v>272</v>
      </c>
      <c r="I53" s="108" t="s">
        <v>348</v>
      </c>
      <c r="J53" s="122">
        <v>336</v>
      </c>
      <c r="K53" s="122">
        <v>88.8</v>
      </c>
      <c r="L53" s="123">
        <v>71.52</v>
      </c>
      <c r="M53" s="123">
        <f>J53*0.2*0.8+K53*0.2</f>
        <v>71.52</v>
      </c>
      <c r="N53" s="123">
        <f>J53*0.2*0.8+K53*0.2</f>
        <v>71.52</v>
      </c>
      <c r="O53" s="108">
        <v>0</v>
      </c>
      <c r="P53" s="108">
        <v>0</v>
      </c>
      <c r="Q53" s="108">
        <v>0</v>
      </c>
      <c r="R53" s="108">
        <v>0</v>
      </c>
      <c r="S53" s="108">
        <v>0</v>
      </c>
      <c r="T53" s="108">
        <v>0</v>
      </c>
      <c r="U53" s="108">
        <v>0</v>
      </c>
      <c r="V53" s="108">
        <v>0</v>
      </c>
      <c r="W53" s="108">
        <v>0</v>
      </c>
      <c r="X53" s="108">
        <v>71.52</v>
      </c>
      <c r="Y53" s="108">
        <v>71.52</v>
      </c>
      <c r="Z53" s="108">
        <v>71.52</v>
      </c>
      <c r="AA53" s="72" t="s">
        <v>44</v>
      </c>
      <c r="AB53" s="72" t="s">
        <v>44</v>
      </c>
      <c r="AC53" s="72" t="s">
        <v>44</v>
      </c>
      <c r="AD53" s="108" t="s">
        <v>411</v>
      </c>
      <c r="AE53" s="108" t="s">
        <v>350</v>
      </c>
      <c r="AF53" s="123">
        <v>71.52</v>
      </c>
      <c r="AG53" s="123">
        <v>71.52</v>
      </c>
      <c r="AH53" s="72" t="s">
        <v>44</v>
      </c>
      <c r="AI53" s="108" t="s">
        <v>351</v>
      </c>
    </row>
    <row r="54" s="21" customFormat="1" ht="43.2" spans="1:35">
      <c r="A54" s="107">
        <v>53</v>
      </c>
      <c r="B54" s="108" t="s">
        <v>34</v>
      </c>
      <c r="C54" s="108" t="s">
        <v>319</v>
      </c>
      <c r="D54" s="108">
        <v>20253141072</v>
      </c>
      <c r="E54" s="108" t="s">
        <v>547</v>
      </c>
      <c r="F54" s="108" t="s">
        <v>57</v>
      </c>
      <c r="G54" s="108" t="s">
        <v>281</v>
      </c>
      <c r="H54" s="108" t="s">
        <v>272</v>
      </c>
      <c r="I54" s="108" t="s">
        <v>348</v>
      </c>
      <c r="J54" s="122">
        <v>338</v>
      </c>
      <c r="K54" s="122">
        <v>85.74</v>
      </c>
      <c r="L54" s="123">
        <v>71.288</v>
      </c>
      <c r="M54" s="123">
        <v>71.288</v>
      </c>
      <c r="N54" s="123">
        <v>71.288</v>
      </c>
      <c r="O54" s="108" t="s">
        <v>44</v>
      </c>
      <c r="P54" s="108" t="s">
        <v>44</v>
      </c>
      <c r="Q54" s="108" t="s">
        <v>44</v>
      </c>
      <c r="R54" s="108" t="s">
        <v>44</v>
      </c>
      <c r="S54" s="108" t="s">
        <v>44</v>
      </c>
      <c r="T54" s="108" t="s">
        <v>44</v>
      </c>
      <c r="U54" s="108" t="s">
        <v>44</v>
      </c>
      <c r="V54" s="108" t="s">
        <v>44</v>
      </c>
      <c r="W54" s="108" t="s">
        <v>44</v>
      </c>
      <c r="X54" s="108">
        <v>71.288</v>
      </c>
      <c r="Y54" s="108">
        <v>71.288</v>
      </c>
      <c r="Z54" s="108">
        <v>71.288</v>
      </c>
      <c r="AA54" s="108" t="s">
        <v>44</v>
      </c>
      <c r="AB54" s="108" t="s">
        <v>44</v>
      </c>
      <c r="AC54" s="108" t="s">
        <v>44</v>
      </c>
      <c r="AD54" s="108" t="s">
        <v>548</v>
      </c>
      <c r="AE54" s="108" t="s">
        <v>321</v>
      </c>
      <c r="AF54" s="123">
        <v>71.288</v>
      </c>
      <c r="AG54" s="123">
        <v>71.288</v>
      </c>
      <c r="AH54" s="108" t="s">
        <v>44</v>
      </c>
      <c r="AI54" s="108" t="s">
        <v>322</v>
      </c>
    </row>
    <row r="55" s="21" customFormat="1" ht="43.2" spans="1:35">
      <c r="A55" s="107">
        <v>54</v>
      </c>
      <c r="B55" s="108" t="s">
        <v>34</v>
      </c>
      <c r="C55" s="108" t="s">
        <v>337</v>
      </c>
      <c r="D55" s="108">
        <v>20253141016</v>
      </c>
      <c r="E55" s="108" t="s">
        <v>549</v>
      </c>
      <c r="F55" s="108" t="s">
        <v>37</v>
      </c>
      <c r="G55" s="108" t="s">
        <v>281</v>
      </c>
      <c r="H55" s="108" t="s">
        <v>272</v>
      </c>
      <c r="I55" s="108" t="s">
        <v>348</v>
      </c>
      <c r="J55" s="122">
        <v>344</v>
      </c>
      <c r="K55" s="122">
        <v>81.14</v>
      </c>
      <c r="L55" s="123">
        <v>71.268</v>
      </c>
      <c r="M55" s="123">
        <v>71.268</v>
      </c>
      <c r="N55" s="123">
        <f>J55*0.16+K55*0.2</f>
        <v>71.268</v>
      </c>
      <c r="O55" s="108">
        <v>0</v>
      </c>
      <c r="P55" s="108">
        <v>0</v>
      </c>
      <c r="Q55" s="108">
        <v>0</v>
      </c>
      <c r="R55" s="108">
        <v>0</v>
      </c>
      <c r="S55" s="108">
        <v>0</v>
      </c>
      <c r="T55" s="108">
        <v>0</v>
      </c>
      <c r="U55" s="108">
        <v>0</v>
      </c>
      <c r="V55" s="108">
        <v>0</v>
      </c>
      <c r="W55" s="108">
        <v>0</v>
      </c>
      <c r="X55" s="108">
        <v>71.268</v>
      </c>
      <c r="Y55" s="108">
        <v>71.268</v>
      </c>
      <c r="Z55" s="108">
        <v>71.268</v>
      </c>
      <c r="AA55" s="108" t="s">
        <v>44</v>
      </c>
      <c r="AB55" s="108" t="s">
        <v>44</v>
      </c>
      <c r="AC55" s="108" t="s">
        <v>44</v>
      </c>
      <c r="AD55" s="108" t="s">
        <v>117</v>
      </c>
      <c r="AE55" s="108" t="s">
        <v>331</v>
      </c>
      <c r="AF55" s="123">
        <v>71.268</v>
      </c>
      <c r="AG55" s="123">
        <v>71.268</v>
      </c>
      <c r="AH55" s="108" t="s">
        <v>44</v>
      </c>
      <c r="AI55" s="108" t="s">
        <v>340</v>
      </c>
    </row>
    <row r="56" s="8" customFormat="1" ht="28.8" spans="1:37">
      <c r="A56" s="111">
        <v>55</v>
      </c>
      <c r="B56" s="112" t="s">
        <v>34</v>
      </c>
      <c r="C56" s="113" t="s">
        <v>478</v>
      </c>
      <c r="D56" s="113">
        <v>20253141037</v>
      </c>
      <c r="E56" s="112" t="s">
        <v>550</v>
      </c>
      <c r="F56" s="112" t="s">
        <v>37</v>
      </c>
      <c r="G56" s="113" t="s">
        <v>281</v>
      </c>
      <c r="H56" s="113" t="s">
        <v>272</v>
      </c>
      <c r="I56" s="113" t="s">
        <v>348</v>
      </c>
      <c r="J56" s="125">
        <v>336</v>
      </c>
      <c r="K56" s="125">
        <v>87.48</v>
      </c>
      <c r="L56" s="126">
        <v>71.256</v>
      </c>
      <c r="M56" s="126">
        <v>71.256</v>
      </c>
      <c r="N56" s="126">
        <v>71.256</v>
      </c>
      <c r="O56" s="112" t="s">
        <v>44</v>
      </c>
      <c r="P56" s="112"/>
      <c r="Q56" s="112"/>
      <c r="R56" s="112" t="s">
        <v>44</v>
      </c>
      <c r="S56" s="112"/>
      <c r="T56" s="112"/>
      <c r="U56" s="112" t="s">
        <v>44</v>
      </c>
      <c r="V56" s="113" t="s">
        <v>44</v>
      </c>
      <c r="W56" s="113" t="s">
        <v>44</v>
      </c>
      <c r="X56" s="113">
        <v>71.256</v>
      </c>
      <c r="Y56" s="113">
        <v>71.256</v>
      </c>
      <c r="Z56" s="113">
        <v>71.256</v>
      </c>
      <c r="AA56" s="112" t="s">
        <v>44</v>
      </c>
      <c r="AB56" s="113" t="s">
        <v>44</v>
      </c>
      <c r="AC56" s="113" t="s">
        <v>44</v>
      </c>
      <c r="AD56" s="112" t="s">
        <v>551</v>
      </c>
      <c r="AE56" s="113" t="s">
        <v>481</v>
      </c>
      <c r="AF56" s="128">
        <v>71.256</v>
      </c>
      <c r="AG56" s="126">
        <v>71.256</v>
      </c>
      <c r="AH56" s="16" t="s">
        <v>44</v>
      </c>
      <c r="AI56" s="113" t="s">
        <v>482</v>
      </c>
      <c r="AJ56" s="97"/>
      <c r="AK56" s="97"/>
    </row>
    <row r="57" s="8" customFormat="1" ht="43.2" spans="1:37">
      <c r="A57" s="111">
        <v>56</v>
      </c>
      <c r="B57" s="15" t="s">
        <v>34</v>
      </c>
      <c r="C57" s="15" t="s">
        <v>270</v>
      </c>
      <c r="D57" s="15">
        <v>20253141030</v>
      </c>
      <c r="E57" s="15" t="s">
        <v>552</v>
      </c>
      <c r="F57" s="15" t="s">
        <v>57</v>
      </c>
      <c r="G57" s="15" t="s">
        <v>281</v>
      </c>
      <c r="H57" s="15" t="s">
        <v>272</v>
      </c>
      <c r="I57" s="15" t="s">
        <v>348</v>
      </c>
      <c r="J57" s="127">
        <v>346</v>
      </c>
      <c r="K57" s="127">
        <v>79.08</v>
      </c>
      <c r="L57" s="128">
        <f>(J57*0.2)*0.8+K57*0.2</f>
        <v>71.176</v>
      </c>
      <c r="M57" s="128">
        <v>71.176</v>
      </c>
      <c r="N57" s="128">
        <v>71.176</v>
      </c>
      <c r="O57" s="15"/>
      <c r="P57" s="15" t="s">
        <v>44</v>
      </c>
      <c r="Q57" s="15" t="s">
        <v>44</v>
      </c>
      <c r="R57" s="15"/>
      <c r="S57" s="15" t="s">
        <v>44</v>
      </c>
      <c r="T57" s="15" t="s">
        <v>44</v>
      </c>
      <c r="U57" s="15"/>
      <c r="V57" s="15" t="s">
        <v>44</v>
      </c>
      <c r="W57" s="15" t="s">
        <v>44</v>
      </c>
      <c r="X57" s="15">
        <v>71.196</v>
      </c>
      <c r="Y57" s="15">
        <v>71.196</v>
      </c>
      <c r="Z57" s="15">
        <v>71.196</v>
      </c>
      <c r="AA57" s="15"/>
      <c r="AB57" s="15" t="s">
        <v>44</v>
      </c>
      <c r="AC57" s="15" t="s">
        <v>44</v>
      </c>
      <c r="AD57" s="15" t="s">
        <v>372</v>
      </c>
      <c r="AE57" s="15" t="s">
        <v>274</v>
      </c>
      <c r="AF57" s="128">
        <v>71.196</v>
      </c>
      <c r="AG57" s="128">
        <v>71.196</v>
      </c>
      <c r="AH57" s="15"/>
      <c r="AI57" s="15" t="s">
        <v>275</v>
      </c>
      <c r="AJ57" s="9"/>
      <c r="AK57" s="9"/>
    </row>
    <row r="58" s="8" customFormat="1" ht="24" spans="1:37">
      <c r="A58" s="111">
        <v>57</v>
      </c>
      <c r="B58" s="113" t="s">
        <v>34</v>
      </c>
      <c r="C58" s="113" t="s">
        <v>478</v>
      </c>
      <c r="D58" s="114">
        <v>20253141059</v>
      </c>
      <c r="E58" s="113" t="s">
        <v>553</v>
      </c>
      <c r="F58" s="113" t="s">
        <v>37</v>
      </c>
      <c r="G58" s="113" t="s">
        <v>281</v>
      </c>
      <c r="H58" s="113" t="s">
        <v>272</v>
      </c>
      <c r="I58" s="113" t="s">
        <v>348</v>
      </c>
      <c r="J58" s="114">
        <v>338</v>
      </c>
      <c r="K58" s="114">
        <v>85.2</v>
      </c>
      <c r="L58" s="114">
        <v>76.4</v>
      </c>
      <c r="M58" s="126">
        <v>71.12</v>
      </c>
      <c r="N58" s="126">
        <v>71.12</v>
      </c>
      <c r="O58" s="113" t="s">
        <v>44</v>
      </c>
      <c r="P58" s="112"/>
      <c r="Q58" s="113"/>
      <c r="R58" s="113" t="s">
        <v>44</v>
      </c>
      <c r="S58" s="112"/>
      <c r="T58" s="113"/>
      <c r="U58" s="113" t="s">
        <v>44</v>
      </c>
      <c r="V58" s="113" t="s">
        <v>44</v>
      </c>
      <c r="W58" s="113" t="s">
        <v>44</v>
      </c>
      <c r="X58" s="114">
        <v>76.4</v>
      </c>
      <c r="Y58" s="113">
        <v>71.12</v>
      </c>
      <c r="Z58" s="113">
        <v>71.12</v>
      </c>
      <c r="AA58" s="113" t="s">
        <v>44</v>
      </c>
      <c r="AB58" s="113" t="s">
        <v>44</v>
      </c>
      <c r="AC58" s="113" t="s">
        <v>44</v>
      </c>
      <c r="AD58" s="113" t="s">
        <v>551</v>
      </c>
      <c r="AE58" s="113" t="s">
        <v>481</v>
      </c>
      <c r="AF58" s="128">
        <v>71.12</v>
      </c>
      <c r="AG58" s="126">
        <v>71.12</v>
      </c>
      <c r="AH58" s="16" t="s">
        <v>44</v>
      </c>
      <c r="AI58" s="113" t="s">
        <v>482</v>
      </c>
      <c r="AJ58" s="97"/>
      <c r="AK58" s="97"/>
    </row>
    <row r="59" s="8" customFormat="1" ht="43.2" spans="1:35">
      <c r="A59" s="111">
        <v>58</v>
      </c>
      <c r="B59" s="16" t="s">
        <v>34</v>
      </c>
      <c r="C59" s="16" t="s">
        <v>301</v>
      </c>
      <c r="D59" s="16">
        <v>20253141047</v>
      </c>
      <c r="E59" s="16" t="s">
        <v>554</v>
      </c>
      <c r="F59" s="16" t="s">
        <v>37</v>
      </c>
      <c r="G59" s="16" t="s">
        <v>281</v>
      </c>
      <c r="H59" s="16" t="s">
        <v>272</v>
      </c>
      <c r="I59" s="16" t="s">
        <v>348</v>
      </c>
      <c r="J59" s="127">
        <v>333</v>
      </c>
      <c r="K59" s="127">
        <v>88.94</v>
      </c>
      <c r="L59" s="128">
        <v>71.068</v>
      </c>
      <c r="M59" s="128">
        <v>71.068</v>
      </c>
      <c r="N59" s="128">
        <v>71.068</v>
      </c>
      <c r="O59" s="16" t="s">
        <v>44</v>
      </c>
      <c r="P59" s="16" t="s">
        <v>44</v>
      </c>
      <c r="Q59" s="16" t="s">
        <v>44</v>
      </c>
      <c r="R59" s="16" t="s">
        <v>44</v>
      </c>
      <c r="S59" s="16" t="s">
        <v>44</v>
      </c>
      <c r="T59" s="16" t="s">
        <v>44</v>
      </c>
      <c r="U59" s="16" t="s">
        <v>44</v>
      </c>
      <c r="V59" s="16" t="s">
        <v>44</v>
      </c>
      <c r="W59" s="16" t="s">
        <v>44</v>
      </c>
      <c r="X59" s="16">
        <v>71.068</v>
      </c>
      <c r="Y59" s="16">
        <v>71.068</v>
      </c>
      <c r="Z59" s="16">
        <v>71.068</v>
      </c>
      <c r="AA59" s="16" t="s">
        <v>44</v>
      </c>
      <c r="AB59" s="16" t="s">
        <v>44</v>
      </c>
      <c r="AC59" s="16" t="s">
        <v>44</v>
      </c>
      <c r="AD59" s="16" t="s">
        <v>318</v>
      </c>
      <c r="AE59" s="16" t="s">
        <v>306</v>
      </c>
      <c r="AF59" s="128">
        <v>71.068</v>
      </c>
      <c r="AG59" s="128">
        <v>71.068</v>
      </c>
      <c r="AH59" s="89" t="s">
        <v>44</v>
      </c>
      <c r="AI59" s="16" t="s">
        <v>307</v>
      </c>
    </row>
    <row r="60" s="8" customFormat="1" ht="72" spans="1:37">
      <c r="A60" s="111">
        <v>59</v>
      </c>
      <c r="B60" s="15" t="s">
        <v>34</v>
      </c>
      <c r="C60" s="15" t="s">
        <v>270</v>
      </c>
      <c r="D60" s="15">
        <v>20253141105</v>
      </c>
      <c r="E60" s="15" t="s">
        <v>555</v>
      </c>
      <c r="F60" s="15" t="s">
        <v>37</v>
      </c>
      <c r="G60" s="15" t="s">
        <v>281</v>
      </c>
      <c r="H60" s="15" t="s">
        <v>272</v>
      </c>
      <c r="I60" s="15" t="s">
        <v>348</v>
      </c>
      <c r="J60" s="127">
        <v>330</v>
      </c>
      <c r="K60" s="127">
        <v>86.1</v>
      </c>
      <c r="L60" s="128">
        <f>(J60*0.2)*0.8+K60*0.2</f>
        <v>70.02</v>
      </c>
      <c r="M60" s="128">
        <v>70.02</v>
      </c>
      <c r="N60" s="128">
        <v>70.02</v>
      </c>
      <c r="O60" s="15"/>
      <c r="P60" s="15" t="s">
        <v>44</v>
      </c>
      <c r="Q60" s="15" t="s">
        <v>44</v>
      </c>
      <c r="R60" s="15" t="s">
        <v>556</v>
      </c>
      <c r="S60" s="15">
        <v>1</v>
      </c>
      <c r="T60" s="15">
        <v>1</v>
      </c>
      <c r="U60" s="15"/>
      <c r="V60" s="15" t="s">
        <v>44</v>
      </c>
      <c r="W60" s="15" t="s">
        <v>44</v>
      </c>
      <c r="X60" s="15">
        <v>71.02</v>
      </c>
      <c r="Y60" s="15">
        <v>71.02</v>
      </c>
      <c r="Z60" s="15">
        <v>71.02</v>
      </c>
      <c r="AA60" s="15"/>
      <c r="AB60" s="15" t="s">
        <v>44</v>
      </c>
      <c r="AC60" s="15" t="s">
        <v>44</v>
      </c>
      <c r="AD60" s="15" t="s">
        <v>396</v>
      </c>
      <c r="AE60" s="15" t="s">
        <v>274</v>
      </c>
      <c r="AF60" s="128">
        <v>71.02</v>
      </c>
      <c r="AG60" s="128">
        <v>71.02</v>
      </c>
      <c r="AH60" s="15"/>
      <c r="AI60" s="15" t="s">
        <v>275</v>
      </c>
      <c r="AJ60" s="9"/>
      <c r="AK60" s="9"/>
    </row>
    <row r="61" s="96" customFormat="1" ht="348" spans="1:37">
      <c r="A61" s="111">
        <v>60</v>
      </c>
      <c r="B61" s="112" t="s">
        <v>34</v>
      </c>
      <c r="C61" s="113" t="s">
        <v>478</v>
      </c>
      <c r="D61" s="113">
        <v>20253141091</v>
      </c>
      <c r="E61" s="112" t="s">
        <v>557</v>
      </c>
      <c r="F61" s="112" t="s">
        <v>37</v>
      </c>
      <c r="G61" s="113" t="s">
        <v>281</v>
      </c>
      <c r="H61" s="113" t="s">
        <v>272</v>
      </c>
      <c r="I61" s="113" t="s">
        <v>348</v>
      </c>
      <c r="J61" s="125">
        <v>336</v>
      </c>
      <c r="K61" s="125">
        <v>86.1</v>
      </c>
      <c r="L61" s="126">
        <v>70.98</v>
      </c>
      <c r="M61" s="126">
        <v>70.98</v>
      </c>
      <c r="N61" s="126">
        <v>70.98</v>
      </c>
      <c r="O61" s="112" t="s">
        <v>558</v>
      </c>
      <c r="P61" s="112" t="s">
        <v>559</v>
      </c>
      <c r="Q61" s="112" t="s">
        <v>560</v>
      </c>
      <c r="R61" s="112" t="s">
        <v>44</v>
      </c>
      <c r="S61" s="112"/>
      <c r="T61" s="112"/>
      <c r="U61" s="112" t="s">
        <v>44</v>
      </c>
      <c r="V61" s="113" t="s">
        <v>44</v>
      </c>
      <c r="W61" s="113" t="s">
        <v>44</v>
      </c>
      <c r="X61" s="113">
        <v>88.98</v>
      </c>
      <c r="Y61" s="113">
        <v>88.98</v>
      </c>
      <c r="Z61" s="113">
        <v>88.98</v>
      </c>
      <c r="AA61" s="112" t="s">
        <v>44</v>
      </c>
      <c r="AB61" s="113" t="s">
        <v>44</v>
      </c>
      <c r="AC61" s="113" t="s">
        <v>44</v>
      </c>
      <c r="AD61" s="112" t="s">
        <v>561</v>
      </c>
      <c r="AE61" s="113" t="s">
        <v>481</v>
      </c>
      <c r="AF61" s="128">
        <v>70.98</v>
      </c>
      <c r="AG61" s="140">
        <v>70.98</v>
      </c>
      <c r="AH61" s="16" t="s">
        <v>44</v>
      </c>
      <c r="AI61" s="113" t="s">
        <v>482</v>
      </c>
      <c r="AJ61" s="97"/>
      <c r="AK61" s="97"/>
    </row>
    <row r="62" s="8" customFormat="1" ht="43.2" spans="1:37">
      <c r="A62" s="111">
        <v>61</v>
      </c>
      <c r="B62" s="16" t="s">
        <v>34</v>
      </c>
      <c r="C62" s="16" t="s">
        <v>327</v>
      </c>
      <c r="D62" s="16">
        <v>20253141021</v>
      </c>
      <c r="E62" s="16" t="s">
        <v>562</v>
      </c>
      <c r="F62" s="16" t="s">
        <v>57</v>
      </c>
      <c r="G62" s="16" t="s">
        <v>281</v>
      </c>
      <c r="H62" s="16" t="s">
        <v>272</v>
      </c>
      <c r="I62" s="16" t="s">
        <v>348</v>
      </c>
      <c r="J62" s="127">
        <v>333</v>
      </c>
      <c r="K62" s="127">
        <v>88.4</v>
      </c>
      <c r="L62" s="128">
        <v>77.5</v>
      </c>
      <c r="M62" s="128">
        <v>70.96</v>
      </c>
      <c r="N62" s="128">
        <f>J62*0.8*0.2+K62*0.2</f>
        <v>70.96</v>
      </c>
      <c r="O62" s="16">
        <v>0</v>
      </c>
      <c r="P62" s="16">
        <v>0</v>
      </c>
      <c r="Q62" s="16">
        <v>0</v>
      </c>
      <c r="R62" s="16">
        <v>0</v>
      </c>
      <c r="S62" s="16">
        <v>0</v>
      </c>
      <c r="T62" s="16">
        <v>0</v>
      </c>
      <c r="U62" s="16">
        <v>0</v>
      </c>
      <c r="V62" s="16">
        <v>0</v>
      </c>
      <c r="W62" s="16">
        <v>0</v>
      </c>
      <c r="X62" s="16">
        <v>70.96</v>
      </c>
      <c r="Y62" s="16">
        <v>70.96</v>
      </c>
      <c r="Z62" s="16">
        <f>N62</f>
        <v>70.96</v>
      </c>
      <c r="AA62" s="16" t="s">
        <v>44</v>
      </c>
      <c r="AB62" s="16" t="s">
        <v>44</v>
      </c>
      <c r="AC62" s="16" t="s">
        <v>44</v>
      </c>
      <c r="AD62" s="16" t="s">
        <v>563</v>
      </c>
      <c r="AE62" s="16" t="s">
        <v>330</v>
      </c>
      <c r="AF62" s="128">
        <f>Z62</f>
        <v>70.96</v>
      </c>
      <c r="AG62" s="128">
        <f>Z62</f>
        <v>70.96</v>
      </c>
      <c r="AH62" s="16" t="s">
        <v>44</v>
      </c>
      <c r="AI62" s="16" t="s">
        <v>331</v>
      </c>
      <c r="AJ62" s="98"/>
      <c r="AK62" s="98"/>
    </row>
    <row r="63" s="8" customFormat="1" ht="43.2" spans="1:35">
      <c r="A63" s="111">
        <v>62</v>
      </c>
      <c r="B63" s="16" t="s">
        <v>34</v>
      </c>
      <c r="C63" s="16" t="s">
        <v>319</v>
      </c>
      <c r="D63" s="16">
        <v>20253141065</v>
      </c>
      <c r="E63" s="16" t="s">
        <v>564</v>
      </c>
      <c r="F63" s="16" t="s">
        <v>37</v>
      </c>
      <c r="G63" s="16" t="s">
        <v>281</v>
      </c>
      <c r="H63" s="16" t="s">
        <v>272</v>
      </c>
      <c r="I63" s="16" t="s">
        <v>348</v>
      </c>
      <c r="J63" s="127">
        <v>334</v>
      </c>
      <c r="K63" s="127">
        <v>87.16</v>
      </c>
      <c r="L63" s="128">
        <v>70.872</v>
      </c>
      <c r="M63" s="128">
        <v>70.872</v>
      </c>
      <c r="N63" s="128">
        <v>70.872</v>
      </c>
      <c r="O63" s="16" t="s">
        <v>44</v>
      </c>
      <c r="P63" s="16" t="s">
        <v>44</v>
      </c>
      <c r="Q63" s="16" t="s">
        <v>44</v>
      </c>
      <c r="R63" s="16" t="s">
        <v>44</v>
      </c>
      <c r="S63" s="16" t="s">
        <v>44</v>
      </c>
      <c r="T63" s="16" t="s">
        <v>44</v>
      </c>
      <c r="U63" s="16" t="s">
        <v>44</v>
      </c>
      <c r="V63" s="16" t="s">
        <v>44</v>
      </c>
      <c r="W63" s="16" t="s">
        <v>44</v>
      </c>
      <c r="X63" s="16">
        <v>70.872</v>
      </c>
      <c r="Y63" s="16">
        <v>70.872</v>
      </c>
      <c r="Z63" s="16">
        <v>70.872</v>
      </c>
      <c r="AA63" s="16" t="s">
        <v>44</v>
      </c>
      <c r="AB63" s="16" t="s">
        <v>44</v>
      </c>
      <c r="AC63" s="16" t="s">
        <v>44</v>
      </c>
      <c r="AD63" s="16" t="s">
        <v>385</v>
      </c>
      <c r="AE63" s="16" t="s">
        <v>321</v>
      </c>
      <c r="AF63" s="128">
        <v>70.872</v>
      </c>
      <c r="AG63" s="128">
        <v>70.872</v>
      </c>
      <c r="AH63" s="16" t="s">
        <v>44</v>
      </c>
      <c r="AI63" s="16" t="s">
        <v>322</v>
      </c>
    </row>
    <row r="64" s="8" customFormat="1" ht="43.2" spans="1:35">
      <c r="A64" s="111">
        <v>63</v>
      </c>
      <c r="B64" s="16" t="s">
        <v>34</v>
      </c>
      <c r="C64" s="16" t="s">
        <v>319</v>
      </c>
      <c r="D64" s="16">
        <v>20253141004</v>
      </c>
      <c r="E64" s="16" t="s">
        <v>565</v>
      </c>
      <c r="F64" s="16" t="s">
        <v>37</v>
      </c>
      <c r="G64" s="16" t="s">
        <v>281</v>
      </c>
      <c r="H64" s="16" t="s">
        <v>272</v>
      </c>
      <c r="I64" s="16" t="s">
        <v>348</v>
      </c>
      <c r="J64" s="127">
        <v>332</v>
      </c>
      <c r="K64" s="127">
        <v>88.68</v>
      </c>
      <c r="L64" s="128">
        <v>70.856</v>
      </c>
      <c r="M64" s="128">
        <v>70.856</v>
      </c>
      <c r="N64" s="128">
        <v>70.856</v>
      </c>
      <c r="O64" s="16" t="s">
        <v>44</v>
      </c>
      <c r="P64" s="16" t="s">
        <v>44</v>
      </c>
      <c r="Q64" s="16" t="s">
        <v>44</v>
      </c>
      <c r="R64" s="16" t="s">
        <v>44</v>
      </c>
      <c r="S64" s="16" t="s">
        <v>44</v>
      </c>
      <c r="T64" s="16" t="s">
        <v>44</v>
      </c>
      <c r="U64" s="16" t="s">
        <v>44</v>
      </c>
      <c r="V64" s="16" t="s">
        <v>44</v>
      </c>
      <c r="W64" s="16" t="s">
        <v>44</v>
      </c>
      <c r="X64" s="16">
        <v>70.856</v>
      </c>
      <c r="Y64" s="16">
        <v>70.856</v>
      </c>
      <c r="Z64" s="16">
        <v>70.856</v>
      </c>
      <c r="AA64" s="16" t="s">
        <v>44</v>
      </c>
      <c r="AB64" s="16" t="s">
        <v>44</v>
      </c>
      <c r="AC64" s="16" t="s">
        <v>44</v>
      </c>
      <c r="AD64" s="16" t="s">
        <v>416</v>
      </c>
      <c r="AE64" s="16" t="s">
        <v>321</v>
      </c>
      <c r="AF64" s="128">
        <v>70.856</v>
      </c>
      <c r="AG64" s="128">
        <v>70.856</v>
      </c>
      <c r="AH64" s="16" t="s">
        <v>44</v>
      </c>
      <c r="AI64" s="16" t="s">
        <v>322</v>
      </c>
    </row>
    <row r="65" s="8" customFormat="1" ht="43.2" spans="1:35">
      <c r="A65" s="111">
        <v>64</v>
      </c>
      <c r="B65" s="16" t="s">
        <v>34</v>
      </c>
      <c r="C65" s="16" t="s">
        <v>301</v>
      </c>
      <c r="D65" s="16">
        <v>20253141090</v>
      </c>
      <c r="E65" s="16" t="s">
        <v>566</v>
      </c>
      <c r="F65" s="16" t="s">
        <v>57</v>
      </c>
      <c r="G65" s="16" t="s">
        <v>281</v>
      </c>
      <c r="H65" s="16" t="s">
        <v>293</v>
      </c>
      <c r="I65" s="16" t="s">
        <v>348</v>
      </c>
      <c r="J65" s="127">
        <v>331</v>
      </c>
      <c r="K65" s="127">
        <v>88.52</v>
      </c>
      <c r="L65" s="128">
        <v>70.664</v>
      </c>
      <c r="M65" s="128">
        <v>70.664</v>
      </c>
      <c r="N65" s="128">
        <v>70.664</v>
      </c>
      <c r="O65" s="16" t="s">
        <v>44</v>
      </c>
      <c r="P65" s="16" t="s">
        <v>44</v>
      </c>
      <c r="Q65" s="16" t="s">
        <v>44</v>
      </c>
      <c r="R65" s="16" t="s">
        <v>44</v>
      </c>
      <c r="S65" s="16" t="s">
        <v>44</v>
      </c>
      <c r="T65" s="16" t="s">
        <v>44</v>
      </c>
      <c r="U65" s="16" t="s">
        <v>44</v>
      </c>
      <c r="V65" s="16" t="s">
        <v>44</v>
      </c>
      <c r="W65" s="16" t="s">
        <v>44</v>
      </c>
      <c r="X65" s="16">
        <v>70.664</v>
      </c>
      <c r="Y65" s="16">
        <v>70.664</v>
      </c>
      <c r="Z65" s="16">
        <v>70.664</v>
      </c>
      <c r="AA65" s="16" t="s">
        <v>44</v>
      </c>
      <c r="AB65" s="16" t="s">
        <v>44</v>
      </c>
      <c r="AC65" s="16" t="s">
        <v>44</v>
      </c>
      <c r="AD65" s="16" t="s">
        <v>567</v>
      </c>
      <c r="AE65" s="16" t="s">
        <v>306</v>
      </c>
      <c r="AF65" s="128">
        <v>70.664</v>
      </c>
      <c r="AG65" s="128">
        <v>70.664</v>
      </c>
      <c r="AH65" s="89" t="s">
        <v>44</v>
      </c>
      <c r="AI65" s="16" t="s">
        <v>307</v>
      </c>
    </row>
    <row r="66" s="8" customFormat="1" ht="43.2" spans="1:37">
      <c r="A66" s="111">
        <v>65</v>
      </c>
      <c r="B66" s="15" t="s">
        <v>34</v>
      </c>
      <c r="C66" s="15" t="s">
        <v>279</v>
      </c>
      <c r="D66" s="15">
        <v>20253141041</v>
      </c>
      <c r="E66" s="15" t="s">
        <v>568</v>
      </c>
      <c r="F66" s="15" t="s">
        <v>37</v>
      </c>
      <c r="G66" s="15" t="s">
        <v>281</v>
      </c>
      <c r="H66" s="15" t="s">
        <v>272</v>
      </c>
      <c r="I66" s="15" t="s">
        <v>348</v>
      </c>
      <c r="J66" s="127">
        <v>334</v>
      </c>
      <c r="K66" s="127" t="s">
        <v>569</v>
      </c>
      <c r="L66" s="128">
        <v>68.688</v>
      </c>
      <c r="M66" s="111">
        <v>70.576</v>
      </c>
      <c r="N66" s="111">
        <v>70.576</v>
      </c>
      <c r="O66" s="15" t="s">
        <v>44</v>
      </c>
      <c r="P66" s="111">
        <v>0</v>
      </c>
      <c r="Q66" s="111">
        <v>0</v>
      </c>
      <c r="R66" s="15" t="s">
        <v>44</v>
      </c>
      <c r="S66" s="15">
        <v>0</v>
      </c>
      <c r="T66" s="15">
        <v>0</v>
      </c>
      <c r="U66" s="15" t="s">
        <v>44</v>
      </c>
      <c r="V66" s="15">
        <v>0</v>
      </c>
      <c r="W66" s="15">
        <v>0</v>
      </c>
      <c r="X66" s="15">
        <v>68.688</v>
      </c>
      <c r="Y66" s="111">
        <v>70.576</v>
      </c>
      <c r="Z66" s="111">
        <v>70.576</v>
      </c>
      <c r="AA66" s="15" t="s">
        <v>44</v>
      </c>
      <c r="AB66" s="15" t="s">
        <v>44</v>
      </c>
      <c r="AC66" s="15" t="s">
        <v>44</v>
      </c>
      <c r="AD66" s="15" t="s">
        <v>570</v>
      </c>
      <c r="AE66" s="141" t="s">
        <v>285</v>
      </c>
      <c r="AF66" s="128">
        <v>70.576</v>
      </c>
      <c r="AG66" s="128">
        <v>70.576</v>
      </c>
      <c r="AH66" s="89" t="s">
        <v>44</v>
      </c>
      <c r="AI66" s="141" t="s">
        <v>47</v>
      </c>
      <c r="AJ66" s="142"/>
      <c r="AK66" s="142"/>
    </row>
    <row r="67" s="8" customFormat="1" ht="259.2" spans="1:37">
      <c r="A67" s="111">
        <v>66</v>
      </c>
      <c r="B67" s="15" t="s">
        <v>34</v>
      </c>
      <c r="C67" s="15" t="s">
        <v>270</v>
      </c>
      <c r="D67" s="15">
        <v>20253141002</v>
      </c>
      <c r="E67" s="15" t="s">
        <v>571</v>
      </c>
      <c r="F67" s="15" t="s">
        <v>37</v>
      </c>
      <c r="G67" s="15" t="s">
        <v>281</v>
      </c>
      <c r="H67" s="15" t="s">
        <v>272</v>
      </c>
      <c r="I67" s="15" t="s">
        <v>348</v>
      </c>
      <c r="J67" s="127">
        <v>335</v>
      </c>
      <c r="K67" s="127">
        <v>84.06</v>
      </c>
      <c r="L67" s="128">
        <f>(J67*0.2)*0.8+K67*0.2</f>
        <v>70.412</v>
      </c>
      <c r="M67" s="128">
        <v>70.412</v>
      </c>
      <c r="N67" s="128">
        <v>70.412</v>
      </c>
      <c r="O67" s="15"/>
      <c r="P67" s="15" t="s">
        <v>44</v>
      </c>
      <c r="Q67" s="15" t="s">
        <v>44</v>
      </c>
      <c r="R67" s="15" t="s">
        <v>572</v>
      </c>
      <c r="S67" s="15" t="s">
        <v>573</v>
      </c>
      <c r="T67" s="15" t="s">
        <v>573</v>
      </c>
      <c r="U67" s="15"/>
      <c r="V67" s="15" t="s">
        <v>44</v>
      </c>
      <c r="W67" s="15" t="s">
        <v>44</v>
      </c>
      <c r="X67" s="15">
        <v>74.412</v>
      </c>
      <c r="Y67" s="15">
        <f>70.412+3</f>
        <v>73.412</v>
      </c>
      <c r="Z67" s="15">
        <f>70.412+3</f>
        <v>73.412</v>
      </c>
      <c r="AA67" s="15"/>
      <c r="AB67" s="15" t="s">
        <v>44</v>
      </c>
      <c r="AC67" s="15" t="s">
        <v>44</v>
      </c>
      <c r="AD67" s="15" t="s">
        <v>429</v>
      </c>
      <c r="AE67" s="15" t="s">
        <v>274</v>
      </c>
      <c r="AF67" s="128">
        <v>70.412</v>
      </c>
      <c r="AG67" s="128">
        <v>70.412</v>
      </c>
      <c r="AH67" s="15" t="s">
        <v>574</v>
      </c>
      <c r="AI67" s="15" t="s">
        <v>275</v>
      </c>
      <c r="AJ67" s="9"/>
      <c r="AK67" s="9"/>
    </row>
    <row r="68" s="8" customFormat="1" ht="230.4" spans="1:35">
      <c r="A68" s="111">
        <v>67</v>
      </c>
      <c r="B68" s="16" t="s">
        <v>34</v>
      </c>
      <c r="C68" s="16" t="s">
        <v>319</v>
      </c>
      <c r="D68" s="16">
        <v>20253141092</v>
      </c>
      <c r="E68" s="16" t="s">
        <v>575</v>
      </c>
      <c r="F68" s="16" t="s">
        <v>37</v>
      </c>
      <c r="G68" s="16" t="s">
        <v>281</v>
      </c>
      <c r="H68" s="16" t="s">
        <v>272</v>
      </c>
      <c r="I68" s="16" t="s">
        <v>348</v>
      </c>
      <c r="J68" s="127">
        <v>334</v>
      </c>
      <c r="K68" s="127">
        <v>84.5</v>
      </c>
      <c r="L68" s="128">
        <v>70.34</v>
      </c>
      <c r="M68" s="128">
        <v>70.34</v>
      </c>
      <c r="N68" s="128">
        <v>70.34</v>
      </c>
      <c r="O68" s="16" t="s">
        <v>44</v>
      </c>
      <c r="P68" s="16" t="s">
        <v>44</v>
      </c>
      <c r="Q68" s="16" t="s">
        <v>44</v>
      </c>
      <c r="R68" s="16" t="s">
        <v>576</v>
      </c>
      <c r="S68" s="16" t="s">
        <v>577</v>
      </c>
      <c r="T68" s="16" t="s">
        <v>577</v>
      </c>
      <c r="U68" s="16" t="s">
        <v>44</v>
      </c>
      <c r="V68" s="16" t="s">
        <v>44</v>
      </c>
      <c r="W68" s="16" t="s">
        <v>44</v>
      </c>
      <c r="X68" s="16">
        <v>71.84</v>
      </c>
      <c r="Y68" s="16">
        <v>71.34</v>
      </c>
      <c r="Z68" s="16">
        <v>71.34</v>
      </c>
      <c r="AA68" s="16" t="s">
        <v>44</v>
      </c>
      <c r="AB68" s="16" t="s">
        <v>44</v>
      </c>
      <c r="AC68" s="16" t="s">
        <v>44</v>
      </c>
      <c r="AD68" s="16" t="s">
        <v>548</v>
      </c>
      <c r="AE68" s="16" t="s">
        <v>321</v>
      </c>
      <c r="AF68" s="128">
        <v>70.34</v>
      </c>
      <c r="AG68" s="128">
        <v>70.34</v>
      </c>
      <c r="AH68" s="16" t="s">
        <v>578</v>
      </c>
      <c r="AI68" s="16" t="s">
        <v>322</v>
      </c>
    </row>
    <row r="69" s="8" customFormat="1" ht="43.2" spans="1:35">
      <c r="A69" s="111">
        <v>68</v>
      </c>
      <c r="B69" s="16" t="s">
        <v>34</v>
      </c>
      <c r="C69" s="16" t="s">
        <v>319</v>
      </c>
      <c r="D69" s="16">
        <v>20253141012</v>
      </c>
      <c r="E69" s="16" t="s">
        <v>579</v>
      </c>
      <c r="F69" s="16" t="s">
        <v>37</v>
      </c>
      <c r="G69" s="16" t="s">
        <v>281</v>
      </c>
      <c r="H69" s="16" t="s">
        <v>272</v>
      </c>
      <c r="I69" s="16" t="s">
        <v>348</v>
      </c>
      <c r="J69" s="127">
        <v>334</v>
      </c>
      <c r="K69" s="127">
        <v>83.88</v>
      </c>
      <c r="L69" s="128">
        <v>70.216</v>
      </c>
      <c r="M69" s="128">
        <v>70.216</v>
      </c>
      <c r="N69" s="128">
        <v>70.216</v>
      </c>
      <c r="O69" s="16" t="s">
        <v>44</v>
      </c>
      <c r="P69" s="16" t="s">
        <v>44</v>
      </c>
      <c r="Q69" s="16" t="s">
        <v>44</v>
      </c>
      <c r="R69" s="16" t="s">
        <v>44</v>
      </c>
      <c r="S69" s="16" t="s">
        <v>44</v>
      </c>
      <c r="T69" s="16" t="s">
        <v>44</v>
      </c>
      <c r="U69" s="16" t="s">
        <v>44</v>
      </c>
      <c r="V69" s="16" t="s">
        <v>44</v>
      </c>
      <c r="W69" s="16" t="s">
        <v>44</v>
      </c>
      <c r="X69" s="16">
        <v>70.216</v>
      </c>
      <c r="Y69" s="16">
        <v>70.216</v>
      </c>
      <c r="Z69" s="16">
        <v>70.216</v>
      </c>
      <c r="AA69" s="16" t="s">
        <v>44</v>
      </c>
      <c r="AB69" s="16" t="s">
        <v>44</v>
      </c>
      <c r="AC69" s="16" t="s">
        <v>44</v>
      </c>
      <c r="AD69" s="16" t="s">
        <v>491</v>
      </c>
      <c r="AE69" s="16" t="s">
        <v>321</v>
      </c>
      <c r="AF69" s="128">
        <v>70.216</v>
      </c>
      <c r="AG69" s="128">
        <v>70.216</v>
      </c>
      <c r="AH69" s="16" t="s">
        <v>44</v>
      </c>
      <c r="AI69" s="16" t="s">
        <v>322</v>
      </c>
    </row>
    <row r="70" s="8" customFormat="1" ht="43.2" spans="1:37">
      <c r="A70" s="111">
        <v>69</v>
      </c>
      <c r="B70" s="15" t="s">
        <v>34</v>
      </c>
      <c r="C70" s="15" t="s">
        <v>270</v>
      </c>
      <c r="D70" s="15">
        <v>20253141078</v>
      </c>
      <c r="E70" s="15" t="s">
        <v>580</v>
      </c>
      <c r="F70" s="15" t="s">
        <v>37</v>
      </c>
      <c r="G70" s="15" t="s">
        <v>281</v>
      </c>
      <c r="H70" s="15" t="s">
        <v>272</v>
      </c>
      <c r="I70" s="15" t="s">
        <v>348</v>
      </c>
      <c r="J70" s="127">
        <v>327</v>
      </c>
      <c r="K70" s="127">
        <v>89.02</v>
      </c>
      <c r="L70" s="128">
        <f>(J70*0.2)*0.8+K70*0.2</f>
        <v>70.124</v>
      </c>
      <c r="M70" s="128">
        <v>70.124</v>
      </c>
      <c r="N70" s="128">
        <v>70.124</v>
      </c>
      <c r="O70" s="15"/>
      <c r="P70" s="15" t="s">
        <v>44</v>
      </c>
      <c r="Q70" s="15" t="s">
        <v>44</v>
      </c>
      <c r="R70" s="15"/>
      <c r="S70" s="15" t="s">
        <v>44</v>
      </c>
      <c r="T70" s="15" t="s">
        <v>44</v>
      </c>
      <c r="U70" s="15"/>
      <c r="V70" s="15" t="s">
        <v>44</v>
      </c>
      <c r="W70" s="15" t="s">
        <v>44</v>
      </c>
      <c r="X70" s="15">
        <v>70.124</v>
      </c>
      <c r="Y70" s="15">
        <v>70.124</v>
      </c>
      <c r="Z70" s="15">
        <v>70.124</v>
      </c>
      <c r="AA70" s="15"/>
      <c r="AB70" s="15" t="s">
        <v>44</v>
      </c>
      <c r="AC70" s="15" t="s">
        <v>44</v>
      </c>
      <c r="AD70" s="15" t="s">
        <v>278</v>
      </c>
      <c r="AE70" s="15" t="s">
        <v>274</v>
      </c>
      <c r="AF70" s="128">
        <v>70.124</v>
      </c>
      <c r="AG70" s="128">
        <v>70.124</v>
      </c>
      <c r="AH70" s="15"/>
      <c r="AI70" s="15" t="s">
        <v>275</v>
      </c>
      <c r="AJ70" s="9"/>
      <c r="AK70" s="9"/>
    </row>
    <row r="71" s="8" customFormat="1" ht="129.6" spans="1:37">
      <c r="A71" s="111">
        <v>70</v>
      </c>
      <c r="B71" s="15" t="s">
        <v>34</v>
      </c>
      <c r="C71" s="15" t="s">
        <v>270</v>
      </c>
      <c r="D71" s="15">
        <v>20253141003</v>
      </c>
      <c r="E71" s="15" t="s">
        <v>581</v>
      </c>
      <c r="F71" s="15" t="s">
        <v>57</v>
      </c>
      <c r="G71" s="15" t="s">
        <v>281</v>
      </c>
      <c r="H71" s="15" t="s">
        <v>272</v>
      </c>
      <c r="I71" s="15" t="s">
        <v>348</v>
      </c>
      <c r="J71" s="127">
        <v>329</v>
      </c>
      <c r="K71" s="127">
        <v>86.92</v>
      </c>
      <c r="L71" s="128">
        <f>(J71*0.2)*0.8+K71*0.2</f>
        <v>70.024</v>
      </c>
      <c r="M71" s="128">
        <v>70.024</v>
      </c>
      <c r="N71" s="128">
        <v>70.024</v>
      </c>
      <c r="O71" s="15"/>
      <c r="P71" s="15" t="s">
        <v>44</v>
      </c>
      <c r="Q71" s="15" t="s">
        <v>44</v>
      </c>
      <c r="R71" s="15" t="s">
        <v>582</v>
      </c>
      <c r="S71" s="15" t="s">
        <v>583</v>
      </c>
      <c r="T71" s="15" t="s">
        <v>583</v>
      </c>
      <c r="U71" s="15"/>
      <c r="V71" s="15" t="s">
        <v>44</v>
      </c>
      <c r="W71" s="15" t="s">
        <v>44</v>
      </c>
      <c r="X71" s="15">
        <v>72.524</v>
      </c>
      <c r="Y71" s="15">
        <f>70.024+2</f>
        <v>72.024</v>
      </c>
      <c r="Z71" s="15">
        <f>70.024+2</f>
        <v>72.024</v>
      </c>
      <c r="AA71" s="15"/>
      <c r="AB71" s="15" t="s">
        <v>44</v>
      </c>
      <c r="AC71" s="15" t="s">
        <v>44</v>
      </c>
      <c r="AD71" s="15" t="s">
        <v>431</v>
      </c>
      <c r="AE71" s="15" t="s">
        <v>274</v>
      </c>
      <c r="AF71" s="128">
        <v>70.024</v>
      </c>
      <c r="AG71" s="128">
        <v>70.024</v>
      </c>
      <c r="AH71" s="15" t="s">
        <v>574</v>
      </c>
      <c r="AI71" s="15" t="s">
        <v>275</v>
      </c>
      <c r="AJ71" s="9"/>
      <c r="AK71" s="9"/>
    </row>
    <row r="72" s="8" customFormat="1" ht="43.2" spans="1:37">
      <c r="A72" s="111">
        <v>71</v>
      </c>
      <c r="B72" s="15" t="s">
        <v>34</v>
      </c>
      <c r="C72" s="15" t="s">
        <v>279</v>
      </c>
      <c r="D72" s="15">
        <v>20253141089</v>
      </c>
      <c r="E72" s="15" t="s">
        <v>584</v>
      </c>
      <c r="F72" s="15" t="s">
        <v>37</v>
      </c>
      <c r="G72" s="15" t="s">
        <v>281</v>
      </c>
      <c r="H72" s="15" t="s">
        <v>272</v>
      </c>
      <c r="I72" s="15" t="s">
        <v>348</v>
      </c>
      <c r="J72" s="127">
        <v>330</v>
      </c>
      <c r="K72" s="127">
        <v>85.74</v>
      </c>
      <c r="L72" s="128">
        <v>69.948</v>
      </c>
      <c r="M72" s="128">
        <f>(J72*0.2)*0.8+K72*0.2</f>
        <v>69.948</v>
      </c>
      <c r="N72" s="111">
        <v>69.948</v>
      </c>
      <c r="O72" s="15" t="s">
        <v>44</v>
      </c>
      <c r="P72" s="111">
        <v>0</v>
      </c>
      <c r="Q72" s="111">
        <v>0</v>
      </c>
      <c r="R72" s="15" t="s">
        <v>44</v>
      </c>
      <c r="S72" s="111">
        <v>0</v>
      </c>
      <c r="T72" s="111">
        <v>0</v>
      </c>
      <c r="U72" s="15" t="s">
        <v>44</v>
      </c>
      <c r="V72" s="15">
        <v>0</v>
      </c>
      <c r="W72" s="15">
        <v>0</v>
      </c>
      <c r="X72" s="15">
        <v>69.948</v>
      </c>
      <c r="Y72" s="111">
        <v>69.948</v>
      </c>
      <c r="Z72" s="111">
        <v>69.948</v>
      </c>
      <c r="AA72" s="15"/>
      <c r="AB72" s="15" t="s">
        <v>44</v>
      </c>
      <c r="AC72" s="15" t="s">
        <v>44</v>
      </c>
      <c r="AD72" s="15" t="s">
        <v>445</v>
      </c>
      <c r="AE72" s="141" t="s">
        <v>285</v>
      </c>
      <c r="AF72" s="128">
        <v>69.948</v>
      </c>
      <c r="AG72" s="128">
        <v>69.948</v>
      </c>
      <c r="AH72" s="89" t="s">
        <v>44</v>
      </c>
      <c r="AI72" s="141" t="s">
        <v>47</v>
      </c>
      <c r="AJ72" s="142"/>
      <c r="AK72" s="142"/>
    </row>
    <row r="73" s="8" customFormat="1" ht="43.2" spans="1:37">
      <c r="A73" s="111">
        <v>72</v>
      </c>
      <c r="B73" s="15" t="s">
        <v>34</v>
      </c>
      <c r="C73" s="15" t="s">
        <v>279</v>
      </c>
      <c r="D73" s="15">
        <v>20253141074</v>
      </c>
      <c r="E73" s="15" t="s">
        <v>585</v>
      </c>
      <c r="F73" s="15" t="s">
        <v>37</v>
      </c>
      <c r="G73" s="15" t="s">
        <v>281</v>
      </c>
      <c r="H73" s="15" t="s">
        <v>272</v>
      </c>
      <c r="I73" s="15" t="s">
        <v>348</v>
      </c>
      <c r="J73" s="127">
        <v>330</v>
      </c>
      <c r="K73" s="127">
        <v>84.8</v>
      </c>
      <c r="L73" s="128">
        <v>69.76</v>
      </c>
      <c r="M73" s="128">
        <f>(J73*0.2)*0.8+K73*0.2</f>
        <v>69.76</v>
      </c>
      <c r="N73" s="111">
        <v>69.76</v>
      </c>
      <c r="O73" s="15">
        <v>0</v>
      </c>
      <c r="P73" s="111">
        <v>0</v>
      </c>
      <c r="Q73" s="111">
        <v>0</v>
      </c>
      <c r="R73" s="15">
        <v>0</v>
      </c>
      <c r="S73" s="15">
        <v>0</v>
      </c>
      <c r="T73" s="15">
        <v>0</v>
      </c>
      <c r="U73" s="15">
        <v>0</v>
      </c>
      <c r="V73" s="15">
        <v>0</v>
      </c>
      <c r="W73" s="15">
        <v>0</v>
      </c>
      <c r="X73" s="15">
        <v>69.76</v>
      </c>
      <c r="Y73" s="111">
        <v>69.76</v>
      </c>
      <c r="Z73" s="111">
        <v>69.76</v>
      </c>
      <c r="AA73" s="15"/>
      <c r="AB73" s="15" t="s">
        <v>44</v>
      </c>
      <c r="AC73" s="15" t="s">
        <v>44</v>
      </c>
      <c r="AD73" s="15" t="s">
        <v>185</v>
      </c>
      <c r="AE73" s="141" t="s">
        <v>285</v>
      </c>
      <c r="AF73" s="128">
        <v>69.76</v>
      </c>
      <c r="AG73" s="128">
        <v>69.76</v>
      </c>
      <c r="AH73" s="89" t="s">
        <v>44</v>
      </c>
      <c r="AI73" s="141" t="s">
        <v>47</v>
      </c>
      <c r="AJ73" s="142"/>
      <c r="AK73" s="142"/>
    </row>
    <row r="74" s="8" customFormat="1" ht="43.2" spans="1:35">
      <c r="A74" s="111">
        <v>73</v>
      </c>
      <c r="B74" s="16" t="s">
        <v>34</v>
      </c>
      <c r="C74" s="16" t="s">
        <v>301</v>
      </c>
      <c r="D74" s="16">
        <v>20253141062</v>
      </c>
      <c r="E74" s="16" t="s">
        <v>586</v>
      </c>
      <c r="F74" s="16" t="s">
        <v>37</v>
      </c>
      <c r="G74" s="16" t="s">
        <v>281</v>
      </c>
      <c r="H74" s="16" t="s">
        <v>272</v>
      </c>
      <c r="I74" s="16" t="s">
        <v>348</v>
      </c>
      <c r="J74" s="127">
        <v>330</v>
      </c>
      <c r="K74" s="127">
        <v>84.48</v>
      </c>
      <c r="L74" s="128">
        <v>69.696</v>
      </c>
      <c r="M74" s="128">
        <v>69.696</v>
      </c>
      <c r="N74" s="128">
        <v>69.696</v>
      </c>
      <c r="O74" s="16" t="s">
        <v>44</v>
      </c>
      <c r="P74" s="16" t="s">
        <v>44</v>
      </c>
      <c r="Q74" s="16" t="s">
        <v>44</v>
      </c>
      <c r="R74" s="16" t="s">
        <v>44</v>
      </c>
      <c r="S74" s="16" t="s">
        <v>44</v>
      </c>
      <c r="T74" s="16" t="s">
        <v>44</v>
      </c>
      <c r="U74" s="16" t="s">
        <v>44</v>
      </c>
      <c r="V74" s="16" t="s">
        <v>44</v>
      </c>
      <c r="W74" s="16" t="s">
        <v>44</v>
      </c>
      <c r="X74" s="16">
        <v>69.696</v>
      </c>
      <c r="Y74" s="16">
        <v>69.696</v>
      </c>
      <c r="Z74" s="16">
        <v>69.696</v>
      </c>
      <c r="AA74" s="16" t="s">
        <v>44</v>
      </c>
      <c r="AB74" s="16" t="s">
        <v>44</v>
      </c>
      <c r="AC74" s="16" t="s">
        <v>44</v>
      </c>
      <c r="AD74" s="16" t="s">
        <v>434</v>
      </c>
      <c r="AE74" s="16" t="s">
        <v>306</v>
      </c>
      <c r="AF74" s="128">
        <v>69.696</v>
      </c>
      <c r="AG74" s="128">
        <v>69.696</v>
      </c>
      <c r="AH74" s="89" t="s">
        <v>44</v>
      </c>
      <c r="AI74" s="16" t="s">
        <v>307</v>
      </c>
    </row>
    <row r="75" s="8" customFormat="1" ht="273.6" spans="1:35">
      <c r="A75" s="111">
        <v>74</v>
      </c>
      <c r="B75" s="16" t="s">
        <v>34</v>
      </c>
      <c r="C75" s="16" t="s">
        <v>319</v>
      </c>
      <c r="D75" s="16">
        <v>20253141023</v>
      </c>
      <c r="E75" s="16" t="s">
        <v>587</v>
      </c>
      <c r="F75" s="16" t="s">
        <v>37</v>
      </c>
      <c r="G75" s="16" t="s">
        <v>281</v>
      </c>
      <c r="H75" s="16" t="s">
        <v>272</v>
      </c>
      <c r="I75" s="16" t="s">
        <v>348</v>
      </c>
      <c r="J75" s="127">
        <v>316</v>
      </c>
      <c r="K75" s="127">
        <v>90.64</v>
      </c>
      <c r="L75" s="128">
        <v>68.688</v>
      </c>
      <c r="M75" s="128">
        <v>68.688</v>
      </c>
      <c r="N75" s="128">
        <v>68.688</v>
      </c>
      <c r="O75" s="16" t="s">
        <v>44</v>
      </c>
      <c r="P75" s="16" t="s">
        <v>44</v>
      </c>
      <c r="Q75" s="16" t="s">
        <v>44</v>
      </c>
      <c r="R75" s="16" t="s">
        <v>588</v>
      </c>
      <c r="S75" s="16" t="s">
        <v>589</v>
      </c>
      <c r="T75" s="16" t="s">
        <v>589</v>
      </c>
      <c r="U75" s="16" t="s">
        <v>44</v>
      </c>
      <c r="V75" s="16" t="s">
        <v>44</v>
      </c>
      <c r="W75" s="16" t="s">
        <v>44</v>
      </c>
      <c r="X75" s="16">
        <v>70.188</v>
      </c>
      <c r="Y75" s="16">
        <v>69.688</v>
      </c>
      <c r="Z75" s="16">
        <v>69.688</v>
      </c>
      <c r="AA75" s="16" t="s">
        <v>44</v>
      </c>
      <c r="AB75" s="16" t="s">
        <v>44</v>
      </c>
      <c r="AC75" s="16" t="s">
        <v>44</v>
      </c>
      <c r="AD75" s="16" t="s">
        <v>590</v>
      </c>
      <c r="AE75" s="16" t="s">
        <v>321</v>
      </c>
      <c r="AF75" s="128">
        <v>69.688</v>
      </c>
      <c r="AG75" s="128">
        <v>69.688</v>
      </c>
      <c r="AH75" s="16" t="s">
        <v>44</v>
      </c>
      <c r="AI75" s="16" t="s">
        <v>322</v>
      </c>
    </row>
    <row r="76" s="8" customFormat="1" ht="43.2" spans="1:35">
      <c r="A76" s="111">
        <v>75</v>
      </c>
      <c r="B76" s="16" t="s">
        <v>34</v>
      </c>
      <c r="C76" s="16" t="s">
        <v>301</v>
      </c>
      <c r="D76" s="16">
        <v>20253141100</v>
      </c>
      <c r="E76" s="16" t="s">
        <v>591</v>
      </c>
      <c r="F76" s="16" t="s">
        <v>37</v>
      </c>
      <c r="G76" s="16" t="s">
        <v>281</v>
      </c>
      <c r="H76" s="16" t="s">
        <v>272</v>
      </c>
      <c r="I76" s="16" t="s">
        <v>348</v>
      </c>
      <c r="J76" s="127">
        <v>328</v>
      </c>
      <c r="K76" s="127">
        <v>85.66</v>
      </c>
      <c r="L76" s="128">
        <v>69.612</v>
      </c>
      <c r="M76" s="128">
        <v>69.612</v>
      </c>
      <c r="N76" s="128">
        <v>69.612</v>
      </c>
      <c r="O76" s="16" t="s">
        <v>44</v>
      </c>
      <c r="P76" s="16" t="s">
        <v>44</v>
      </c>
      <c r="Q76" s="16" t="s">
        <v>44</v>
      </c>
      <c r="R76" s="16" t="s">
        <v>44</v>
      </c>
      <c r="S76" s="16" t="s">
        <v>44</v>
      </c>
      <c r="T76" s="16" t="s">
        <v>44</v>
      </c>
      <c r="U76" s="16" t="s">
        <v>44</v>
      </c>
      <c r="V76" s="16" t="s">
        <v>44</v>
      </c>
      <c r="W76" s="16" t="s">
        <v>44</v>
      </c>
      <c r="X76" s="16">
        <v>69.612</v>
      </c>
      <c r="Y76" s="16">
        <v>69.612</v>
      </c>
      <c r="Z76" s="16">
        <v>69.612</v>
      </c>
      <c r="AA76" s="16" t="s">
        <v>44</v>
      </c>
      <c r="AB76" s="16" t="s">
        <v>44</v>
      </c>
      <c r="AC76" s="16" t="s">
        <v>44</v>
      </c>
      <c r="AD76" s="16" t="s">
        <v>318</v>
      </c>
      <c r="AE76" s="16" t="s">
        <v>306</v>
      </c>
      <c r="AF76" s="128">
        <v>69.612</v>
      </c>
      <c r="AG76" s="128">
        <v>69.612</v>
      </c>
      <c r="AH76" s="89" t="s">
        <v>44</v>
      </c>
      <c r="AI76" s="16" t="s">
        <v>307</v>
      </c>
    </row>
    <row r="77" s="8" customFormat="1" ht="24" spans="1:35">
      <c r="A77" s="111">
        <v>76</v>
      </c>
      <c r="B77" s="113" t="s">
        <v>34</v>
      </c>
      <c r="C77" s="113" t="s">
        <v>478</v>
      </c>
      <c r="D77" s="114">
        <v>20253141101</v>
      </c>
      <c r="E77" s="113" t="s">
        <v>592</v>
      </c>
      <c r="F77" s="113" t="s">
        <v>37</v>
      </c>
      <c r="G77" s="113" t="s">
        <v>281</v>
      </c>
      <c r="H77" s="113" t="s">
        <v>272</v>
      </c>
      <c r="I77" s="113" t="s">
        <v>348</v>
      </c>
      <c r="J77" s="114">
        <v>329</v>
      </c>
      <c r="K77" s="114">
        <v>84.74</v>
      </c>
      <c r="L77" s="114">
        <v>75.27</v>
      </c>
      <c r="M77" s="126">
        <v>69.588</v>
      </c>
      <c r="N77" s="126">
        <v>69.588</v>
      </c>
      <c r="O77" s="113" t="s">
        <v>44</v>
      </c>
      <c r="P77" s="112"/>
      <c r="Q77" s="113"/>
      <c r="R77" s="113" t="s">
        <v>44</v>
      </c>
      <c r="S77" s="112"/>
      <c r="T77" s="113"/>
      <c r="U77" s="113" t="s">
        <v>44</v>
      </c>
      <c r="V77" s="113" t="s">
        <v>44</v>
      </c>
      <c r="W77" s="113" t="s">
        <v>44</v>
      </c>
      <c r="X77" s="114">
        <v>75.27</v>
      </c>
      <c r="Y77" s="113">
        <v>69.588</v>
      </c>
      <c r="Z77" s="113">
        <v>69.588</v>
      </c>
      <c r="AA77" s="113" t="s">
        <v>44</v>
      </c>
      <c r="AB77" s="113" t="s">
        <v>44</v>
      </c>
      <c r="AC77" s="113" t="s">
        <v>44</v>
      </c>
      <c r="AD77" s="113" t="s">
        <v>541</v>
      </c>
      <c r="AE77" s="113" t="s">
        <v>481</v>
      </c>
      <c r="AF77" s="128">
        <v>69.588</v>
      </c>
      <c r="AG77" s="126">
        <v>69.588</v>
      </c>
      <c r="AH77" s="16" t="s">
        <v>44</v>
      </c>
      <c r="AI77" s="113" t="s">
        <v>482</v>
      </c>
    </row>
    <row r="78" s="97" customFormat="1" ht="43.2" spans="1:37">
      <c r="A78" s="111">
        <v>77</v>
      </c>
      <c r="B78" s="16" t="s">
        <v>34</v>
      </c>
      <c r="C78" s="16" t="s">
        <v>327</v>
      </c>
      <c r="D78" s="16">
        <v>20253141058</v>
      </c>
      <c r="E78" s="16" t="s">
        <v>593</v>
      </c>
      <c r="F78" s="16" t="s">
        <v>37</v>
      </c>
      <c r="G78" s="16" t="s">
        <v>281</v>
      </c>
      <c r="H78" s="16" t="s">
        <v>272</v>
      </c>
      <c r="I78" s="16" t="s">
        <v>348</v>
      </c>
      <c r="J78" s="127">
        <v>324</v>
      </c>
      <c r="K78" s="127">
        <v>86.98</v>
      </c>
      <c r="L78" s="128">
        <v>75.89</v>
      </c>
      <c r="M78" s="128">
        <v>69.236</v>
      </c>
      <c r="N78" s="128">
        <f>J78*0.8*0.2+K78*0.2</f>
        <v>69.236</v>
      </c>
      <c r="O78" s="16">
        <v>0</v>
      </c>
      <c r="P78" s="16">
        <v>0</v>
      </c>
      <c r="Q78" s="16">
        <v>0</v>
      </c>
      <c r="R78" s="16">
        <v>0</v>
      </c>
      <c r="S78" s="16">
        <v>0</v>
      </c>
      <c r="T78" s="16">
        <v>0</v>
      </c>
      <c r="U78" s="16">
        <v>0</v>
      </c>
      <c r="V78" s="16">
        <v>0</v>
      </c>
      <c r="W78" s="16">
        <v>0</v>
      </c>
      <c r="X78" s="16">
        <v>69.236</v>
      </c>
      <c r="Y78" s="16">
        <v>69.236</v>
      </c>
      <c r="Z78" s="16">
        <f>N78</f>
        <v>69.236</v>
      </c>
      <c r="AA78" s="16" t="s">
        <v>44</v>
      </c>
      <c r="AB78" s="16" t="s">
        <v>44</v>
      </c>
      <c r="AC78" s="16" t="s">
        <v>44</v>
      </c>
      <c r="AD78" s="16" t="s">
        <v>594</v>
      </c>
      <c r="AE78" s="16" t="s">
        <v>330</v>
      </c>
      <c r="AF78" s="128">
        <f>Z78</f>
        <v>69.236</v>
      </c>
      <c r="AG78" s="128">
        <f>Z78</f>
        <v>69.236</v>
      </c>
      <c r="AH78" s="16" t="s">
        <v>44</v>
      </c>
      <c r="AI78" s="16" t="s">
        <v>331</v>
      </c>
      <c r="AJ78" s="98"/>
      <c r="AK78" s="98"/>
    </row>
    <row r="79" s="97" customFormat="1" ht="43.2" spans="1:37">
      <c r="A79" s="111">
        <v>78</v>
      </c>
      <c r="B79" s="16" t="s">
        <v>34</v>
      </c>
      <c r="C79" s="16" t="s">
        <v>301</v>
      </c>
      <c r="D79" s="16">
        <v>20253141014</v>
      </c>
      <c r="E79" s="16" t="s">
        <v>595</v>
      </c>
      <c r="F79" s="16" t="s">
        <v>57</v>
      </c>
      <c r="G79" s="16" t="s">
        <v>281</v>
      </c>
      <c r="H79" s="16" t="s">
        <v>272</v>
      </c>
      <c r="I79" s="16" t="s">
        <v>348</v>
      </c>
      <c r="J79" s="127">
        <v>328</v>
      </c>
      <c r="K79" s="127">
        <v>83.58</v>
      </c>
      <c r="L79" s="128">
        <v>69.196</v>
      </c>
      <c r="M79" s="128">
        <v>69.196</v>
      </c>
      <c r="N79" s="128">
        <v>69.196</v>
      </c>
      <c r="O79" s="16" t="s">
        <v>44</v>
      </c>
      <c r="P79" s="16" t="s">
        <v>44</v>
      </c>
      <c r="Q79" s="16" t="s">
        <v>44</v>
      </c>
      <c r="R79" s="16" t="s">
        <v>44</v>
      </c>
      <c r="S79" s="16" t="s">
        <v>44</v>
      </c>
      <c r="T79" s="16" t="s">
        <v>44</v>
      </c>
      <c r="U79" s="16" t="s">
        <v>44</v>
      </c>
      <c r="V79" s="16" t="s">
        <v>44</v>
      </c>
      <c r="W79" s="16" t="s">
        <v>44</v>
      </c>
      <c r="X79" s="16">
        <v>69.196</v>
      </c>
      <c r="Y79" s="16">
        <v>69.196</v>
      </c>
      <c r="Z79" s="16">
        <v>69.196</v>
      </c>
      <c r="AA79" s="16" t="s">
        <v>44</v>
      </c>
      <c r="AB79" s="16" t="s">
        <v>44</v>
      </c>
      <c r="AC79" s="16" t="s">
        <v>44</v>
      </c>
      <c r="AD79" s="16" t="s">
        <v>434</v>
      </c>
      <c r="AE79" s="16" t="s">
        <v>306</v>
      </c>
      <c r="AF79" s="128">
        <v>69.196</v>
      </c>
      <c r="AG79" s="128">
        <v>69.196</v>
      </c>
      <c r="AH79" s="89" t="s">
        <v>44</v>
      </c>
      <c r="AI79" s="16" t="s">
        <v>307</v>
      </c>
      <c r="AJ79" s="8"/>
      <c r="AK79" s="8"/>
    </row>
    <row r="80" s="97" customFormat="1" ht="43.2" spans="1:37">
      <c r="A80" s="111">
        <v>79</v>
      </c>
      <c r="B80" s="16" t="s">
        <v>34</v>
      </c>
      <c r="C80" s="16" t="s">
        <v>327</v>
      </c>
      <c r="D80" s="16">
        <v>20253141025</v>
      </c>
      <c r="E80" s="16" t="s">
        <v>596</v>
      </c>
      <c r="F80" s="16" t="s">
        <v>57</v>
      </c>
      <c r="G80" s="16" t="s">
        <v>281</v>
      </c>
      <c r="H80" s="16" t="s">
        <v>272</v>
      </c>
      <c r="I80" s="16" t="s">
        <v>348</v>
      </c>
      <c r="J80" s="127">
        <v>323</v>
      </c>
      <c r="K80" s="127">
        <v>87.42</v>
      </c>
      <c r="L80" s="128">
        <v>69.164</v>
      </c>
      <c r="M80" s="128">
        <v>69.164</v>
      </c>
      <c r="N80" s="128">
        <f>J80*0.8*0.2+K80*0.2</f>
        <v>69.164</v>
      </c>
      <c r="O80" s="16">
        <v>0</v>
      </c>
      <c r="P80" s="16">
        <v>0</v>
      </c>
      <c r="Q80" s="16">
        <v>0</v>
      </c>
      <c r="R80" s="16">
        <v>0</v>
      </c>
      <c r="S80" s="16">
        <v>0</v>
      </c>
      <c r="T80" s="16">
        <v>0</v>
      </c>
      <c r="U80" s="16">
        <v>0</v>
      </c>
      <c r="V80" s="16">
        <v>0</v>
      </c>
      <c r="W80" s="16">
        <v>0</v>
      </c>
      <c r="X80" s="16">
        <v>69.164</v>
      </c>
      <c r="Y80" s="16">
        <v>69.164</v>
      </c>
      <c r="Z80" s="16">
        <f>N80</f>
        <v>69.164</v>
      </c>
      <c r="AA80" s="16" t="s">
        <v>44</v>
      </c>
      <c r="AB80" s="16" t="s">
        <v>44</v>
      </c>
      <c r="AC80" s="16" t="s">
        <v>44</v>
      </c>
      <c r="AD80" s="16" t="s">
        <v>83</v>
      </c>
      <c r="AE80" s="16" t="s">
        <v>330</v>
      </c>
      <c r="AF80" s="128">
        <f>Z80</f>
        <v>69.164</v>
      </c>
      <c r="AG80" s="128">
        <f>Z80</f>
        <v>69.164</v>
      </c>
      <c r="AH80" s="16" t="s">
        <v>44</v>
      </c>
      <c r="AI80" s="16" t="s">
        <v>331</v>
      </c>
      <c r="AJ80" s="98"/>
      <c r="AK80" s="98"/>
    </row>
    <row r="81" s="97" customFormat="1" ht="43.2" spans="1:37">
      <c r="A81" s="111">
        <v>80</v>
      </c>
      <c r="B81" s="16" t="s">
        <v>34</v>
      </c>
      <c r="C81" s="16" t="s">
        <v>327</v>
      </c>
      <c r="D81" s="16">
        <v>20253141054</v>
      </c>
      <c r="E81" s="16" t="s">
        <v>597</v>
      </c>
      <c r="F81" s="16" t="s">
        <v>37</v>
      </c>
      <c r="G81" s="16" t="s">
        <v>281</v>
      </c>
      <c r="H81" s="16" t="s">
        <v>272</v>
      </c>
      <c r="I81" s="16" t="s">
        <v>598</v>
      </c>
      <c r="J81" s="127">
        <v>328</v>
      </c>
      <c r="K81" s="127">
        <v>83.4</v>
      </c>
      <c r="L81" s="128">
        <v>69.16</v>
      </c>
      <c r="M81" s="128">
        <v>69.16</v>
      </c>
      <c r="N81" s="128">
        <f>J81*0.8*0.2+K81*0.2</f>
        <v>69.16</v>
      </c>
      <c r="O81" s="16">
        <v>0</v>
      </c>
      <c r="P81" s="16">
        <v>0</v>
      </c>
      <c r="Q81" s="16">
        <v>0</v>
      </c>
      <c r="R81" s="16">
        <v>0</v>
      </c>
      <c r="S81" s="16">
        <v>0</v>
      </c>
      <c r="T81" s="16">
        <v>0</v>
      </c>
      <c r="U81" s="16">
        <v>0</v>
      </c>
      <c r="V81" s="16">
        <v>0</v>
      </c>
      <c r="W81" s="16">
        <v>0</v>
      </c>
      <c r="X81" s="16">
        <v>69.16</v>
      </c>
      <c r="Y81" s="16">
        <v>69.16</v>
      </c>
      <c r="Z81" s="16">
        <f>N81</f>
        <v>69.16</v>
      </c>
      <c r="AA81" s="16" t="s">
        <v>44</v>
      </c>
      <c r="AB81" s="16" t="s">
        <v>44</v>
      </c>
      <c r="AC81" s="16" t="s">
        <v>44</v>
      </c>
      <c r="AD81" s="16" t="s">
        <v>334</v>
      </c>
      <c r="AE81" s="16" t="s">
        <v>330</v>
      </c>
      <c r="AF81" s="128">
        <f>Z81</f>
        <v>69.16</v>
      </c>
      <c r="AG81" s="128">
        <f>Z81</f>
        <v>69.16</v>
      </c>
      <c r="AH81" s="16" t="s">
        <v>44</v>
      </c>
      <c r="AI81" s="16" t="s">
        <v>331</v>
      </c>
      <c r="AJ81" s="98"/>
      <c r="AK81" s="98"/>
    </row>
    <row r="82" s="97" customFormat="1" ht="43.2" spans="1:37">
      <c r="A82" s="111">
        <v>81</v>
      </c>
      <c r="B82" s="16" t="s">
        <v>34</v>
      </c>
      <c r="C82" s="16" t="s">
        <v>346</v>
      </c>
      <c r="D82" s="16">
        <v>20253141094</v>
      </c>
      <c r="E82" s="16" t="s">
        <v>599</v>
      </c>
      <c r="F82" s="16" t="s">
        <v>37</v>
      </c>
      <c r="G82" s="16" t="s">
        <v>281</v>
      </c>
      <c r="H82" s="16" t="s">
        <v>272</v>
      </c>
      <c r="I82" s="16" t="s">
        <v>348</v>
      </c>
      <c r="J82" s="127">
        <v>323</v>
      </c>
      <c r="K82" s="127">
        <v>86.88</v>
      </c>
      <c r="L82" s="128">
        <f>(J82*0.2)*0.8+K82*0.2</f>
        <v>69.056</v>
      </c>
      <c r="M82" s="128">
        <f>J82*0.2*0.8+K82*0.2</f>
        <v>69.056</v>
      </c>
      <c r="N82" s="128">
        <f>J82*0.2*0.8+K82*0.2</f>
        <v>69.056</v>
      </c>
      <c r="O82" s="16">
        <v>0</v>
      </c>
      <c r="P82" s="16">
        <v>0</v>
      </c>
      <c r="Q82" s="16">
        <v>0</v>
      </c>
      <c r="R82" s="16">
        <v>0</v>
      </c>
      <c r="S82" s="16">
        <v>0</v>
      </c>
      <c r="T82" s="16">
        <v>0</v>
      </c>
      <c r="U82" s="16">
        <v>0</v>
      </c>
      <c r="V82" s="16">
        <v>0</v>
      </c>
      <c r="W82" s="16">
        <v>0</v>
      </c>
      <c r="X82" s="16">
        <f>L82</f>
        <v>69.056</v>
      </c>
      <c r="Y82" s="16">
        <v>69.056</v>
      </c>
      <c r="Z82" s="16">
        <v>69.056</v>
      </c>
      <c r="AA82" s="80" t="s">
        <v>44</v>
      </c>
      <c r="AB82" s="80" t="s">
        <v>44</v>
      </c>
      <c r="AC82" s="80" t="s">
        <v>44</v>
      </c>
      <c r="AD82" s="16" t="s">
        <v>436</v>
      </c>
      <c r="AE82" s="16" t="s">
        <v>350</v>
      </c>
      <c r="AF82" s="128">
        <v>69.056</v>
      </c>
      <c r="AG82" s="128">
        <v>69.056</v>
      </c>
      <c r="AH82" s="80" t="s">
        <v>44</v>
      </c>
      <c r="AI82" s="16" t="s">
        <v>351</v>
      </c>
      <c r="AJ82" s="8"/>
      <c r="AK82" s="8"/>
    </row>
    <row r="83" s="97" customFormat="1" ht="43.2" spans="1:37">
      <c r="A83" s="111">
        <v>82</v>
      </c>
      <c r="B83" s="15" t="s">
        <v>34</v>
      </c>
      <c r="C83" s="15" t="s">
        <v>270</v>
      </c>
      <c r="D83" s="15">
        <v>20253141069</v>
      </c>
      <c r="E83" s="15" t="s">
        <v>600</v>
      </c>
      <c r="F83" s="15" t="s">
        <v>37</v>
      </c>
      <c r="G83" s="15" t="s">
        <v>281</v>
      </c>
      <c r="H83" s="15" t="s">
        <v>272</v>
      </c>
      <c r="I83" s="15" t="s">
        <v>348</v>
      </c>
      <c r="J83" s="127">
        <v>321</v>
      </c>
      <c r="K83" s="127">
        <v>88.12</v>
      </c>
      <c r="L83" s="128">
        <f>(J83*0.2)*0.8+K83*0.2</f>
        <v>68.984</v>
      </c>
      <c r="M83" s="128">
        <v>68.984</v>
      </c>
      <c r="N83" s="128">
        <v>68.984</v>
      </c>
      <c r="O83" s="15"/>
      <c r="P83" s="15" t="s">
        <v>44</v>
      </c>
      <c r="Q83" s="15" t="s">
        <v>44</v>
      </c>
      <c r="R83" s="15"/>
      <c r="S83" s="15" t="s">
        <v>44</v>
      </c>
      <c r="T83" s="15" t="s">
        <v>44</v>
      </c>
      <c r="U83" s="15"/>
      <c r="V83" s="15" t="s">
        <v>44</v>
      </c>
      <c r="W83" s="15" t="s">
        <v>44</v>
      </c>
      <c r="X83" s="15">
        <v>68.984</v>
      </c>
      <c r="Y83" s="15">
        <v>68.984</v>
      </c>
      <c r="Z83" s="15">
        <v>68.984</v>
      </c>
      <c r="AA83" s="15"/>
      <c r="AB83" s="15" t="s">
        <v>44</v>
      </c>
      <c r="AC83" s="15" t="s">
        <v>44</v>
      </c>
      <c r="AD83" s="15" t="s">
        <v>429</v>
      </c>
      <c r="AE83" s="15" t="s">
        <v>274</v>
      </c>
      <c r="AF83" s="128">
        <v>68.984</v>
      </c>
      <c r="AG83" s="128">
        <v>68.984</v>
      </c>
      <c r="AH83" s="15"/>
      <c r="AI83" s="15" t="s">
        <v>275</v>
      </c>
      <c r="AJ83" s="9"/>
      <c r="AK83" s="9"/>
    </row>
    <row r="84" s="98" customFormat="1" ht="19" customHeight="1" spans="1:37">
      <c r="A84" s="111">
        <v>83</v>
      </c>
      <c r="B84" s="16" t="s">
        <v>34</v>
      </c>
      <c r="C84" s="16" t="s">
        <v>301</v>
      </c>
      <c r="D84" s="16">
        <v>20253141044</v>
      </c>
      <c r="E84" s="16" t="s">
        <v>601</v>
      </c>
      <c r="F84" s="16" t="s">
        <v>37</v>
      </c>
      <c r="G84" s="16" t="s">
        <v>281</v>
      </c>
      <c r="H84" s="16" t="s">
        <v>272</v>
      </c>
      <c r="I84" s="16" t="s">
        <v>348</v>
      </c>
      <c r="J84" s="127">
        <v>320</v>
      </c>
      <c r="K84" s="127">
        <v>87.6</v>
      </c>
      <c r="L84" s="128">
        <v>68.72</v>
      </c>
      <c r="M84" s="128">
        <v>68.72</v>
      </c>
      <c r="N84" s="128">
        <v>68.72</v>
      </c>
      <c r="O84" s="16" t="s">
        <v>44</v>
      </c>
      <c r="P84" s="16" t="s">
        <v>44</v>
      </c>
      <c r="Q84" s="16" t="s">
        <v>44</v>
      </c>
      <c r="R84" s="16" t="s">
        <v>44</v>
      </c>
      <c r="S84" s="16" t="s">
        <v>44</v>
      </c>
      <c r="T84" s="16" t="s">
        <v>44</v>
      </c>
      <c r="U84" s="16" t="s">
        <v>44</v>
      </c>
      <c r="V84" s="16" t="s">
        <v>44</v>
      </c>
      <c r="W84" s="16" t="s">
        <v>44</v>
      </c>
      <c r="X84" s="16">
        <v>68.72</v>
      </c>
      <c r="Y84" s="16">
        <v>68.72</v>
      </c>
      <c r="Z84" s="16">
        <v>68.72</v>
      </c>
      <c r="AA84" s="16" t="s">
        <v>44</v>
      </c>
      <c r="AB84" s="16" t="s">
        <v>44</v>
      </c>
      <c r="AC84" s="16" t="s">
        <v>44</v>
      </c>
      <c r="AD84" s="16" t="s">
        <v>438</v>
      </c>
      <c r="AE84" s="16" t="s">
        <v>306</v>
      </c>
      <c r="AF84" s="128">
        <v>68.72</v>
      </c>
      <c r="AG84" s="128">
        <v>68.72</v>
      </c>
      <c r="AH84" s="89" t="s">
        <v>44</v>
      </c>
      <c r="AI84" s="16" t="s">
        <v>307</v>
      </c>
      <c r="AJ84" s="8"/>
      <c r="AK84" s="8"/>
    </row>
    <row r="85" s="98" customFormat="1" ht="43.2" spans="1:37">
      <c r="A85" s="111">
        <v>84</v>
      </c>
      <c r="B85" s="15" t="s">
        <v>34</v>
      </c>
      <c r="C85" s="15" t="s">
        <v>279</v>
      </c>
      <c r="D85" s="15">
        <v>20253141017</v>
      </c>
      <c r="E85" s="15" t="s">
        <v>602</v>
      </c>
      <c r="F85" s="15" t="s">
        <v>57</v>
      </c>
      <c r="G85" s="15" t="s">
        <v>281</v>
      </c>
      <c r="H85" s="15" t="s">
        <v>272</v>
      </c>
      <c r="I85" s="15" t="s">
        <v>348</v>
      </c>
      <c r="J85" s="127">
        <v>320</v>
      </c>
      <c r="K85" s="127">
        <v>87.3</v>
      </c>
      <c r="L85" s="128">
        <v>68.66</v>
      </c>
      <c r="M85" s="128">
        <f>(J85*0.2)*0.8+K85*0.2</f>
        <v>68.66</v>
      </c>
      <c r="N85" s="111">
        <v>68.66</v>
      </c>
      <c r="O85" s="15"/>
      <c r="P85" s="111">
        <v>0</v>
      </c>
      <c r="Q85" s="111">
        <v>0</v>
      </c>
      <c r="R85" s="15"/>
      <c r="S85" s="111">
        <v>0</v>
      </c>
      <c r="T85" s="111">
        <v>0</v>
      </c>
      <c r="U85" s="15"/>
      <c r="V85" s="15">
        <v>0</v>
      </c>
      <c r="W85" s="15">
        <v>0</v>
      </c>
      <c r="X85" s="15">
        <v>68.66</v>
      </c>
      <c r="Y85" s="111">
        <v>68.66</v>
      </c>
      <c r="Z85" s="111">
        <v>68.66</v>
      </c>
      <c r="AA85" s="15"/>
      <c r="AB85" s="15" t="s">
        <v>44</v>
      </c>
      <c r="AC85" s="15" t="s">
        <v>44</v>
      </c>
      <c r="AD85" s="15" t="s">
        <v>137</v>
      </c>
      <c r="AE85" s="141" t="s">
        <v>285</v>
      </c>
      <c r="AF85" s="128">
        <v>68.66</v>
      </c>
      <c r="AG85" s="128">
        <v>68.66</v>
      </c>
      <c r="AH85" s="89" t="s">
        <v>44</v>
      </c>
      <c r="AI85" s="141" t="s">
        <v>47</v>
      </c>
      <c r="AJ85" s="142"/>
      <c r="AK85" s="142"/>
    </row>
    <row r="86" s="98" customFormat="1" ht="43.2" spans="1:37">
      <c r="A86" s="111">
        <v>85</v>
      </c>
      <c r="B86" s="112" t="s">
        <v>34</v>
      </c>
      <c r="C86" s="16" t="s">
        <v>337</v>
      </c>
      <c r="D86" s="16">
        <v>20253141050</v>
      </c>
      <c r="E86" s="16" t="s">
        <v>603</v>
      </c>
      <c r="F86" s="16" t="s">
        <v>37</v>
      </c>
      <c r="G86" s="16" t="s">
        <v>281</v>
      </c>
      <c r="H86" s="16" t="s">
        <v>272</v>
      </c>
      <c r="I86" s="16" t="s">
        <v>348</v>
      </c>
      <c r="J86" s="127">
        <v>323</v>
      </c>
      <c r="K86" s="127">
        <v>84.54</v>
      </c>
      <c r="L86" s="128">
        <v>74.57</v>
      </c>
      <c r="M86" s="128">
        <v>68.588</v>
      </c>
      <c r="N86" s="128">
        <f>J86*0.16+K86*0.2</f>
        <v>68.588</v>
      </c>
      <c r="O86" s="16">
        <v>0</v>
      </c>
      <c r="P86" s="16">
        <v>0</v>
      </c>
      <c r="Q86" s="16">
        <v>0</v>
      </c>
      <c r="R86" s="16">
        <v>0</v>
      </c>
      <c r="S86" s="16">
        <v>0</v>
      </c>
      <c r="T86" s="16">
        <v>0</v>
      </c>
      <c r="U86" s="16">
        <v>0</v>
      </c>
      <c r="V86" s="16">
        <v>0</v>
      </c>
      <c r="W86" s="16">
        <v>0</v>
      </c>
      <c r="X86" s="16">
        <v>74.57</v>
      </c>
      <c r="Y86" s="16">
        <v>68.588</v>
      </c>
      <c r="Z86" s="16">
        <v>68.588</v>
      </c>
      <c r="AA86" s="16" t="s">
        <v>44</v>
      </c>
      <c r="AB86" s="16" t="s">
        <v>44</v>
      </c>
      <c r="AC86" s="16" t="s">
        <v>44</v>
      </c>
      <c r="AD86" s="16" t="s">
        <v>344</v>
      </c>
      <c r="AE86" s="16" t="s">
        <v>331</v>
      </c>
      <c r="AF86" s="128">
        <v>68.588</v>
      </c>
      <c r="AG86" s="128">
        <v>68.588</v>
      </c>
      <c r="AH86" s="16" t="s">
        <v>44</v>
      </c>
      <c r="AI86" s="16" t="s">
        <v>340</v>
      </c>
      <c r="AJ86" s="8"/>
      <c r="AK86" s="8"/>
    </row>
    <row r="87" s="98" customFormat="1" ht="144" spans="1:37">
      <c r="A87" s="111">
        <v>86</v>
      </c>
      <c r="B87" s="16" t="s">
        <v>34</v>
      </c>
      <c r="C87" s="16" t="s">
        <v>337</v>
      </c>
      <c r="D87" s="16">
        <v>20253141042</v>
      </c>
      <c r="E87" s="16" t="s">
        <v>604</v>
      </c>
      <c r="F87" s="16" t="s">
        <v>37</v>
      </c>
      <c r="G87" s="16" t="s">
        <v>281</v>
      </c>
      <c r="H87" s="16" t="s">
        <v>272</v>
      </c>
      <c r="I87" s="16" t="s">
        <v>348</v>
      </c>
      <c r="J87" s="127">
        <v>317</v>
      </c>
      <c r="K87" s="127">
        <v>84.18</v>
      </c>
      <c r="L87" s="128">
        <v>67.556</v>
      </c>
      <c r="M87" s="128">
        <v>67.556</v>
      </c>
      <c r="N87" s="128">
        <f>J87*0.16+K87*0.2</f>
        <v>67.556</v>
      </c>
      <c r="O87" s="16">
        <v>0</v>
      </c>
      <c r="P87" s="16">
        <v>0</v>
      </c>
      <c r="Q87" s="16">
        <v>0</v>
      </c>
      <c r="R87" s="16" t="s">
        <v>605</v>
      </c>
      <c r="S87" s="16" t="s">
        <v>605</v>
      </c>
      <c r="T87" s="16" t="s">
        <v>605</v>
      </c>
      <c r="U87" s="16">
        <v>0</v>
      </c>
      <c r="V87" s="16">
        <v>0</v>
      </c>
      <c r="W87" s="16">
        <v>0</v>
      </c>
      <c r="X87" s="16">
        <v>68.556</v>
      </c>
      <c r="Y87" s="16">
        <v>68.556</v>
      </c>
      <c r="Z87" s="16">
        <v>68.556</v>
      </c>
      <c r="AA87" s="16" t="s">
        <v>44</v>
      </c>
      <c r="AB87" s="16" t="s">
        <v>44</v>
      </c>
      <c r="AC87" s="16" t="s">
        <v>44</v>
      </c>
      <c r="AD87" s="16" t="s">
        <v>606</v>
      </c>
      <c r="AE87" s="16" t="s">
        <v>331</v>
      </c>
      <c r="AF87" s="128">
        <v>68.556</v>
      </c>
      <c r="AG87" s="128">
        <v>68.556</v>
      </c>
      <c r="AH87" s="16" t="s">
        <v>44</v>
      </c>
      <c r="AI87" s="16" t="s">
        <v>340</v>
      </c>
      <c r="AJ87" s="8"/>
      <c r="AK87" s="8"/>
    </row>
    <row r="88" s="98" customFormat="1" ht="43.2" spans="1:35">
      <c r="A88" s="111">
        <v>87</v>
      </c>
      <c r="B88" s="16" t="s">
        <v>34</v>
      </c>
      <c r="C88" s="16" t="s">
        <v>327</v>
      </c>
      <c r="D88" s="16">
        <v>20253141008</v>
      </c>
      <c r="E88" s="16" t="s">
        <v>607</v>
      </c>
      <c r="F88" s="16" t="s">
        <v>37</v>
      </c>
      <c r="G88" s="16" t="s">
        <v>281</v>
      </c>
      <c r="H88" s="16" t="s">
        <v>272</v>
      </c>
      <c r="I88" s="16" t="s">
        <v>348</v>
      </c>
      <c r="J88" s="127">
        <v>322</v>
      </c>
      <c r="K88" s="127">
        <v>85.08</v>
      </c>
      <c r="L88" s="128">
        <v>68.536</v>
      </c>
      <c r="M88" s="128">
        <v>68.536</v>
      </c>
      <c r="N88" s="128">
        <f>J88*0.8*0.2+K88*0.2</f>
        <v>68.536</v>
      </c>
      <c r="O88" s="16">
        <v>0</v>
      </c>
      <c r="P88" s="16">
        <v>0</v>
      </c>
      <c r="Q88" s="16">
        <v>0</v>
      </c>
      <c r="R88" s="16">
        <v>0</v>
      </c>
      <c r="S88" s="16">
        <v>0</v>
      </c>
      <c r="T88" s="16">
        <v>0</v>
      </c>
      <c r="U88" s="16">
        <v>0</v>
      </c>
      <c r="V88" s="16">
        <v>0</v>
      </c>
      <c r="W88" s="16">
        <v>0</v>
      </c>
      <c r="X88" s="16">
        <v>68.536</v>
      </c>
      <c r="Y88" s="16">
        <v>68.536</v>
      </c>
      <c r="Z88" s="16">
        <f>N88</f>
        <v>68.536</v>
      </c>
      <c r="AA88" s="16" t="s">
        <v>44</v>
      </c>
      <c r="AB88" s="16" t="s">
        <v>44</v>
      </c>
      <c r="AC88" s="16" t="s">
        <v>44</v>
      </c>
      <c r="AD88" s="16" t="s">
        <v>498</v>
      </c>
      <c r="AE88" s="16" t="s">
        <v>330</v>
      </c>
      <c r="AF88" s="128">
        <f>Z88</f>
        <v>68.536</v>
      </c>
      <c r="AG88" s="128">
        <f>Z88</f>
        <v>68.536</v>
      </c>
      <c r="AH88" s="16" t="s">
        <v>44</v>
      </c>
      <c r="AI88" s="16" t="s">
        <v>331</v>
      </c>
    </row>
    <row r="89" s="98" customFormat="1" ht="43.2" spans="1:37">
      <c r="A89" s="111">
        <v>88</v>
      </c>
      <c r="B89" s="16" t="s">
        <v>34</v>
      </c>
      <c r="C89" s="16" t="s">
        <v>319</v>
      </c>
      <c r="D89" s="16">
        <v>20253141051</v>
      </c>
      <c r="E89" s="16" t="s">
        <v>608</v>
      </c>
      <c r="F89" s="16" t="s">
        <v>37</v>
      </c>
      <c r="G89" s="16" t="s">
        <v>281</v>
      </c>
      <c r="H89" s="16" t="s">
        <v>272</v>
      </c>
      <c r="I89" s="16" t="s">
        <v>348</v>
      </c>
      <c r="J89" s="127">
        <v>324</v>
      </c>
      <c r="K89" s="127">
        <v>82.74</v>
      </c>
      <c r="L89" s="128">
        <v>68.388</v>
      </c>
      <c r="M89" s="128">
        <v>68.388</v>
      </c>
      <c r="N89" s="128">
        <v>68.388</v>
      </c>
      <c r="O89" s="16" t="s">
        <v>44</v>
      </c>
      <c r="P89" s="16" t="s">
        <v>44</v>
      </c>
      <c r="Q89" s="16" t="s">
        <v>44</v>
      </c>
      <c r="R89" s="16" t="s">
        <v>44</v>
      </c>
      <c r="S89" s="16" t="s">
        <v>44</v>
      </c>
      <c r="T89" s="16" t="s">
        <v>44</v>
      </c>
      <c r="U89" s="16" t="s">
        <v>44</v>
      </c>
      <c r="V89" s="16" t="s">
        <v>44</v>
      </c>
      <c r="W89" s="16" t="s">
        <v>44</v>
      </c>
      <c r="X89" s="16">
        <v>68.388</v>
      </c>
      <c r="Y89" s="16">
        <v>68.388</v>
      </c>
      <c r="Z89" s="16">
        <v>68.388</v>
      </c>
      <c r="AA89" s="16" t="s">
        <v>44</v>
      </c>
      <c r="AB89" s="16" t="s">
        <v>44</v>
      </c>
      <c r="AC89" s="16" t="s">
        <v>44</v>
      </c>
      <c r="AD89" s="16" t="s">
        <v>91</v>
      </c>
      <c r="AE89" s="16" t="s">
        <v>321</v>
      </c>
      <c r="AF89" s="128">
        <v>68.388</v>
      </c>
      <c r="AG89" s="128">
        <v>68.388</v>
      </c>
      <c r="AH89" s="16" t="s">
        <v>44</v>
      </c>
      <c r="AI89" s="16" t="s">
        <v>322</v>
      </c>
      <c r="AJ89" s="8"/>
      <c r="AK89" s="8"/>
    </row>
    <row r="90" s="98" customFormat="1" ht="374.4" spans="1:37">
      <c r="A90" s="111">
        <v>89</v>
      </c>
      <c r="B90" s="16" t="s">
        <v>34</v>
      </c>
      <c r="C90" s="16" t="s">
        <v>319</v>
      </c>
      <c r="D90" s="16">
        <v>20253141039</v>
      </c>
      <c r="E90" s="16" t="s">
        <v>609</v>
      </c>
      <c r="F90" s="16" t="s">
        <v>57</v>
      </c>
      <c r="G90" s="16" t="s">
        <v>281</v>
      </c>
      <c r="H90" s="16" t="s">
        <v>272</v>
      </c>
      <c r="I90" s="16" t="s">
        <v>348</v>
      </c>
      <c r="J90" s="127">
        <v>308</v>
      </c>
      <c r="K90" s="127">
        <v>85.02</v>
      </c>
      <c r="L90" s="128">
        <v>66.284</v>
      </c>
      <c r="M90" s="128">
        <v>66.284</v>
      </c>
      <c r="N90" s="128">
        <v>66.284</v>
      </c>
      <c r="O90" s="16" t="s">
        <v>44</v>
      </c>
      <c r="P90" s="16" t="s">
        <v>44</v>
      </c>
      <c r="Q90" s="16" t="s">
        <v>44</v>
      </c>
      <c r="R90" s="16" t="s">
        <v>610</v>
      </c>
      <c r="S90" s="16" t="s">
        <v>611</v>
      </c>
      <c r="T90" s="16" t="s">
        <v>611</v>
      </c>
      <c r="U90" s="16" t="s">
        <v>44</v>
      </c>
      <c r="V90" s="16" t="s">
        <v>44</v>
      </c>
      <c r="W90" s="16" t="s">
        <v>44</v>
      </c>
      <c r="X90" s="16">
        <v>71.284</v>
      </c>
      <c r="Y90" s="16">
        <v>68.284</v>
      </c>
      <c r="Z90" s="16">
        <v>68.284</v>
      </c>
      <c r="AA90" s="16" t="s">
        <v>44</v>
      </c>
      <c r="AB90" s="16" t="s">
        <v>44</v>
      </c>
      <c r="AC90" s="16" t="s">
        <v>44</v>
      </c>
      <c r="AD90" s="16" t="s">
        <v>612</v>
      </c>
      <c r="AE90" s="16" t="s">
        <v>321</v>
      </c>
      <c r="AF90" s="128">
        <v>68.284</v>
      </c>
      <c r="AG90" s="128">
        <v>68.284</v>
      </c>
      <c r="AH90" s="16" t="s">
        <v>44</v>
      </c>
      <c r="AI90" s="16" t="s">
        <v>322</v>
      </c>
      <c r="AJ90" s="8"/>
      <c r="AK90" s="8"/>
    </row>
    <row r="91" s="98" customFormat="1" ht="43.2" spans="1:37">
      <c r="A91" s="111">
        <v>90</v>
      </c>
      <c r="B91" s="112" t="s">
        <v>34</v>
      </c>
      <c r="C91" s="16" t="s">
        <v>337</v>
      </c>
      <c r="D91" s="16">
        <v>20253141034</v>
      </c>
      <c r="E91" s="16" t="s">
        <v>613</v>
      </c>
      <c r="F91" s="16" t="s">
        <v>37</v>
      </c>
      <c r="G91" s="16" t="s">
        <v>281</v>
      </c>
      <c r="H91" s="16" t="s">
        <v>272</v>
      </c>
      <c r="I91" s="16" t="s">
        <v>348</v>
      </c>
      <c r="J91" s="127">
        <v>320</v>
      </c>
      <c r="K91" s="127">
        <v>85.34</v>
      </c>
      <c r="L91" s="128">
        <v>74.67</v>
      </c>
      <c r="M91" s="128">
        <v>68.268</v>
      </c>
      <c r="N91" s="128">
        <f>J91*0.16+K91*0.2</f>
        <v>68.268</v>
      </c>
      <c r="O91" s="16">
        <v>0</v>
      </c>
      <c r="P91" s="16">
        <v>0</v>
      </c>
      <c r="Q91" s="16">
        <v>0</v>
      </c>
      <c r="R91" s="16">
        <v>0</v>
      </c>
      <c r="S91" s="16">
        <v>0</v>
      </c>
      <c r="T91" s="16">
        <v>0</v>
      </c>
      <c r="U91" s="16">
        <v>0</v>
      </c>
      <c r="V91" s="16">
        <v>0</v>
      </c>
      <c r="W91" s="16">
        <v>0</v>
      </c>
      <c r="X91" s="16">
        <v>68.268</v>
      </c>
      <c r="Y91" s="16">
        <v>68.268</v>
      </c>
      <c r="Z91" s="16">
        <v>68.268</v>
      </c>
      <c r="AA91" s="16" t="s">
        <v>44</v>
      </c>
      <c r="AB91" s="16" t="s">
        <v>44</v>
      </c>
      <c r="AC91" s="16" t="s">
        <v>44</v>
      </c>
      <c r="AD91" s="16" t="s">
        <v>391</v>
      </c>
      <c r="AE91" s="16" t="s">
        <v>331</v>
      </c>
      <c r="AF91" s="128">
        <v>68.268</v>
      </c>
      <c r="AG91" s="128">
        <v>68.268</v>
      </c>
      <c r="AH91" s="16" t="s">
        <v>44</v>
      </c>
      <c r="AI91" s="16" t="s">
        <v>340</v>
      </c>
      <c r="AJ91" s="8"/>
      <c r="AK91" s="8"/>
    </row>
    <row r="92" s="98" customFormat="1" ht="43.2" spans="1:37">
      <c r="A92" s="111">
        <v>91</v>
      </c>
      <c r="B92" s="15" t="s">
        <v>34</v>
      </c>
      <c r="C92" s="15" t="s">
        <v>279</v>
      </c>
      <c r="D92" s="111">
        <v>20253141031</v>
      </c>
      <c r="E92" s="15" t="s">
        <v>614</v>
      </c>
      <c r="F92" s="15" t="s">
        <v>37</v>
      </c>
      <c r="G92" s="15" t="s">
        <v>281</v>
      </c>
      <c r="H92" s="15" t="s">
        <v>272</v>
      </c>
      <c r="I92" s="15" t="s">
        <v>348</v>
      </c>
      <c r="J92" s="127">
        <v>320</v>
      </c>
      <c r="K92" s="127">
        <v>85.32</v>
      </c>
      <c r="L92" s="128">
        <v>68.264</v>
      </c>
      <c r="M92" s="128">
        <f>(J92*0.2)*0.8+K92*0.2</f>
        <v>68.264</v>
      </c>
      <c r="N92" s="111">
        <v>68.264</v>
      </c>
      <c r="O92" s="15" t="s">
        <v>44</v>
      </c>
      <c r="P92" s="111">
        <v>0</v>
      </c>
      <c r="Q92" s="111">
        <v>0</v>
      </c>
      <c r="R92" s="15" t="s">
        <v>44</v>
      </c>
      <c r="S92" s="111">
        <v>0</v>
      </c>
      <c r="T92" s="111">
        <v>0</v>
      </c>
      <c r="U92" s="15" t="s">
        <v>44</v>
      </c>
      <c r="V92" s="15">
        <v>0</v>
      </c>
      <c r="W92" s="15">
        <v>0</v>
      </c>
      <c r="X92" s="15">
        <v>68.264</v>
      </c>
      <c r="Y92" s="111">
        <v>68.264</v>
      </c>
      <c r="Z92" s="111">
        <v>68.264</v>
      </c>
      <c r="AA92" s="15"/>
      <c r="AB92" s="15" t="s">
        <v>44</v>
      </c>
      <c r="AC92" s="15" t="s">
        <v>44</v>
      </c>
      <c r="AD92" s="15" t="s">
        <v>615</v>
      </c>
      <c r="AE92" s="141" t="s">
        <v>285</v>
      </c>
      <c r="AF92" s="128">
        <v>68.264</v>
      </c>
      <c r="AG92" s="128">
        <v>68.264</v>
      </c>
      <c r="AH92" s="89" t="s">
        <v>44</v>
      </c>
      <c r="AI92" s="141" t="s">
        <v>47</v>
      </c>
      <c r="AJ92" s="142"/>
      <c r="AK92" s="142"/>
    </row>
    <row r="93" s="98" customFormat="1" ht="43.2" spans="1:37">
      <c r="A93" s="111">
        <v>92</v>
      </c>
      <c r="B93" s="16" t="s">
        <v>34</v>
      </c>
      <c r="C93" s="16" t="s">
        <v>346</v>
      </c>
      <c r="D93" s="16">
        <v>20253141005</v>
      </c>
      <c r="E93" s="16" t="s">
        <v>616</v>
      </c>
      <c r="F93" s="16" t="s">
        <v>57</v>
      </c>
      <c r="G93" s="16" t="s">
        <v>281</v>
      </c>
      <c r="H93" s="16" t="s">
        <v>272</v>
      </c>
      <c r="I93" s="16" t="s">
        <v>348</v>
      </c>
      <c r="J93" s="127">
        <v>318</v>
      </c>
      <c r="K93" s="127">
        <v>86.84</v>
      </c>
      <c r="L93" s="128">
        <v>68.25</v>
      </c>
      <c r="M93" s="128">
        <f>J93*0.2*0.8+K93*0.2</f>
        <v>68.248</v>
      </c>
      <c r="N93" s="128">
        <f>J93*0.2*0.8+K93*0.2</f>
        <v>68.248</v>
      </c>
      <c r="O93" s="16">
        <v>0</v>
      </c>
      <c r="P93" s="16">
        <v>0</v>
      </c>
      <c r="Q93" s="16">
        <v>0</v>
      </c>
      <c r="R93" s="16">
        <v>0</v>
      </c>
      <c r="S93" s="16">
        <v>0</v>
      </c>
      <c r="T93" s="16">
        <v>0</v>
      </c>
      <c r="U93" s="16">
        <v>0</v>
      </c>
      <c r="V93" s="16">
        <v>0</v>
      </c>
      <c r="W93" s="16">
        <v>0</v>
      </c>
      <c r="X93" s="16">
        <v>68.25</v>
      </c>
      <c r="Y93" s="16">
        <v>68.248</v>
      </c>
      <c r="Z93" s="16">
        <v>68.248</v>
      </c>
      <c r="AA93" s="80" t="s">
        <v>44</v>
      </c>
      <c r="AB93" s="80" t="s">
        <v>44</v>
      </c>
      <c r="AC93" s="80" t="s">
        <v>44</v>
      </c>
      <c r="AD93" s="16" t="s">
        <v>349</v>
      </c>
      <c r="AE93" s="16" t="s">
        <v>350</v>
      </c>
      <c r="AF93" s="128">
        <v>68.248</v>
      </c>
      <c r="AG93" s="128">
        <v>68.248</v>
      </c>
      <c r="AH93" s="80" t="s">
        <v>44</v>
      </c>
      <c r="AI93" s="16" t="s">
        <v>351</v>
      </c>
      <c r="AJ93" s="8"/>
      <c r="AK93" s="8"/>
    </row>
    <row r="94" s="98" customFormat="1" ht="43.2" spans="1:37">
      <c r="A94" s="111">
        <v>93</v>
      </c>
      <c r="B94" s="15" t="s">
        <v>34</v>
      </c>
      <c r="C94" s="15" t="s">
        <v>279</v>
      </c>
      <c r="D94" s="15">
        <v>20253141061</v>
      </c>
      <c r="E94" s="15" t="s">
        <v>617</v>
      </c>
      <c r="F94" s="15" t="s">
        <v>37</v>
      </c>
      <c r="G94" s="15" t="s">
        <v>281</v>
      </c>
      <c r="H94" s="15" t="s">
        <v>272</v>
      </c>
      <c r="I94" s="15" t="s">
        <v>348</v>
      </c>
      <c r="J94" s="127">
        <v>315</v>
      </c>
      <c r="K94" s="127">
        <v>88.58</v>
      </c>
      <c r="L94" s="128">
        <v>68.116</v>
      </c>
      <c r="M94" s="128">
        <f>(J94*0.2)*0.8+K94*0.2</f>
        <v>68.116</v>
      </c>
      <c r="N94" s="111">
        <v>68.116</v>
      </c>
      <c r="O94" s="15" t="s">
        <v>44</v>
      </c>
      <c r="P94" s="111">
        <v>0</v>
      </c>
      <c r="Q94" s="111">
        <v>0</v>
      </c>
      <c r="R94" s="15" t="s">
        <v>44</v>
      </c>
      <c r="S94" s="15">
        <v>0</v>
      </c>
      <c r="T94" s="15">
        <v>0</v>
      </c>
      <c r="U94" s="15" t="s">
        <v>44</v>
      </c>
      <c r="V94" s="15">
        <v>0</v>
      </c>
      <c r="W94" s="15">
        <v>0</v>
      </c>
      <c r="X94" s="15">
        <v>68.116</v>
      </c>
      <c r="Y94" s="111">
        <v>68.116</v>
      </c>
      <c r="Z94" s="111">
        <v>68.116</v>
      </c>
      <c r="AA94" s="15" t="s">
        <v>44</v>
      </c>
      <c r="AB94" s="15" t="s">
        <v>44</v>
      </c>
      <c r="AC94" s="15" t="s">
        <v>44</v>
      </c>
      <c r="AD94" s="15" t="s">
        <v>156</v>
      </c>
      <c r="AE94" s="141" t="s">
        <v>285</v>
      </c>
      <c r="AF94" s="128">
        <v>68.116</v>
      </c>
      <c r="AG94" s="128">
        <v>68.116</v>
      </c>
      <c r="AH94" s="89" t="s">
        <v>44</v>
      </c>
      <c r="AI94" s="141" t="s">
        <v>47</v>
      </c>
      <c r="AJ94" s="142"/>
      <c r="AK94" s="142"/>
    </row>
    <row r="95" s="98" customFormat="1" ht="43.2" spans="1:37">
      <c r="A95" s="111">
        <v>94</v>
      </c>
      <c r="B95" s="16" t="s">
        <v>34</v>
      </c>
      <c r="C95" s="16" t="s">
        <v>346</v>
      </c>
      <c r="D95" s="16">
        <v>20253141071</v>
      </c>
      <c r="E95" s="16" t="s">
        <v>618</v>
      </c>
      <c r="F95" s="16" t="s">
        <v>37</v>
      </c>
      <c r="G95" s="16" t="s">
        <v>281</v>
      </c>
      <c r="H95" s="16" t="s">
        <v>272</v>
      </c>
      <c r="I95" s="16" t="s">
        <v>348</v>
      </c>
      <c r="J95" s="127">
        <v>315</v>
      </c>
      <c r="K95" s="127">
        <v>87.64</v>
      </c>
      <c r="L95" s="128">
        <v>67.92</v>
      </c>
      <c r="M95" s="128">
        <f>J95*0.2*0.8+K95*0.2</f>
        <v>67.928</v>
      </c>
      <c r="N95" s="128">
        <f>J95*0.2*0.8+K95*0.2</f>
        <v>67.928</v>
      </c>
      <c r="O95" s="16">
        <v>0</v>
      </c>
      <c r="P95" s="16">
        <v>0</v>
      </c>
      <c r="Q95" s="16">
        <v>0</v>
      </c>
      <c r="R95" s="16">
        <v>0</v>
      </c>
      <c r="S95" s="16">
        <v>0</v>
      </c>
      <c r="T95" s="16">
        <v>0</v>
      </c>
      <c r="U95" s="16">
        <v>0</v>
      </c>
      <c r="V95" s="16">
        <v>0</v>
      </c>
      <c r="W95" s="16">
        <v>0</v>
      </c>
      <c r="X95" s="16">
        <v>67.92</v>
      </c>
      <c r="Y95" s="16">
        <v>67.928</v>
      </c>
      <c r="Z95" s="16">
        <v>67.928</v>
      </c>
      <c r="AA95" s="80" t="s">
        <v>44</v>
      </c>
      <c r="AB95" s="80" t="s">
        <v>44</v>
      </c>
      <c r="AC95" s="80" t="s">
        <v>44</v>
      </c>
      <c r="AD95" s="16" t="s">
        <v>493</v>
      </c>
      <c r="AE95" s="16" t="s">
        <v>350</v>
      </c>
      <c r="AF95" s="128">
        <v>67.928</v>
      </c>
      <c r="AG95" s="128">
        <v>67.928</v>
      </c>
      <c r="AH95" s="80" t="s">
        <v>44</v>
      </c>
      <c r="AI95" s="16" t="s">
        <v>351</v>
      </c>
      <c r="AJ95" s="8"/>
      <c r="AK95" s="8"/>
    </row>
    <row r="96" s="98" customFormat="1" ht="43.2" spans="1:37">
      <c r="A96" s="111">
        <v>95</v>
      </c>
      <c r="B96" s="16" t="s">
        <v>34</v>
      </c>
      <c r="C96" s="16" t="s">
        <v>301</v>
      </c>
      <c r="D96" s="16">
        <v>20253141035</v>
      </c>
      <c r="E96" s="16" t="s">
        <v>619</v>
      </c>
      <c r="F96" s="16" t="s">
        <v>37</v>
      </c>
      <c r="G96" s="16" t="s">
        <v>281</v>
      </c>
      <c r="H96" s="16" t="s">
        <v>272</v>
      </c>
      <c r="I96" s="16" t="s">
        <v>348</v>
      </c>
      <c r="J96" s="127">
        <v>321</v>
      </c>
      <c r="K96" s="127">
        <v>82.72</v>
      </c>
      <c r="L96" s="128">
        <v>67.904</v>
      </c>
      <c r="M96" s="128">
        <v>67.904</v>
      </c>
      <c r="N96" s="128">
        <v>67.904</v>
      </c>
      <c r="O96" s="16" t="s">
        <v>44</v>
      </c>
      <c r="P96" s="16" t="s">
        <v>44</v>
      </c>
      <c r="Q96" s="16" t="s">
        <v>44</v>
      </c>
      <c r="R96" s="16" t="s">
        <v>44</v>
      </c>
      <c r="S96" s="16" t="s">
        <v>44</v>
      </c>
      <c r="T96" s="16" t="s">
        <v>44</v>
      </c>
      <c r="U96" s="16" t="s">
        <v>44</v>
      </c>
      <c r="V96" s="16" t="s">
        <v>44</v>
      </c>
      <c r="W96" s="16" t="s">
        <v>44</v>
      </c>
      <c r="X96" s="16">
        <v>67.904</v>
      </c>
      <c r="Y96" s="16">
        <v>67.904</v>
      </c>
      <c r="Z96" s="16">
        <v>67.904</v>
      </c>
      <c r="AA96" s="16" t="s">
        <v>44</v>
      </c>
      <c r="AB96" s="16" t="s">
        <v>44</v>
      </c>
      <c r="AC96" s="16" t="s">
        <v>44</v>
      </c>
      <c r="AD96" s="16" t="s">
        <v>438</v>
      </c>
      <c r="AE96" s="16" t="s">
        <v>306</v>
      </c>
      <c r="AF96" s="128">
        <v>67.904</v>
      </c>
      <c r="AG96" s="128">
        <v>67.904</v>
      </c>
      <c r="AH96" s="89" t="s">
        <v>44</v>
      </c>
      <c r="AI96" s="16" t="s">
        <v>307</v>
      </c>
      <c r="AJ96" s="8"/>
      <c r="AK96" s="8"/>
    </row>
    <row r="97" s="8" customFormat="1" ht="43.2" spans="1:35">
      <c r="A97" s="111">
        <v>96</v>
      </c>
      <c r="B97" s="16" t="s">
        <v>34</v>
      </c>
      <c r="C97" s="16" t="s">
        <v>346</v>
      </c>
      <c r="D97" s="16">
        <v>20253141067</v>
      </c>
      <c r="E97" s="16" t="s">
        <v>620</v>
      </c>
      <c r="F97" s="16" t="s">
        <v>37</v>
      </c>
      <c r="G97" s="16" t="s">
        <v>281</v>
      </c>
      <c r="H97" s="16" t="s">
        <v>272</v>
      </c>
      <c r="I97" s="16" t="s">
        <v>348</v>
      </c>
      <c r="J97" s="127">
        <v>315</v>
      </c>
      <c r="K97" s="127">
        <v>87.42</v>
      </c>
      <c r="L97" s="128">
        <v>67.88</v>
      </c>
      <c r="M97" s="128">
        <f>J97*0.2*0.8+K97*0.2</f>
        <v>67.884</v>
      </c>
      <c r="N97" s="128">
        <f>J97*0.2*0.8+K97*0.2</f>
        <v>67.884</v>
      </c>
      <c r="O97" s="16">
        <v>0</v>
      </c>
      <c r="P97" s="16">
        <v>0</v>
      </c>
      <c r="Q97" s="16">
        <v>0</v>
      </c>
      <c r="R97" s="16">
        <v>0</v>
      </c>
      <c r="S97" s="16">
        <v>0</v>
      </c>
      <c r="T97" s="16">
        <v>0</v>
      </c>
      <c r="U97" s="16">
        <v>0</v>
      </c>
      <c r="V97" s="16">
        <v>0</v>
      </c>
      <c r="W97" s="16">
        <v>0</v>
      </c>
      <c r="X97" s="16">
        <v>67.88</v>
      </c>
      <c r="Y97" s="16">
        <v>67.884</v>
      </c>
      <c r="Z97" s="16">
        <v>67.884</v>
      </c>
      <c r="AA97" s="80" t="s">
        <v>44</v>
      </c>
      <c r="AB97" s="80" t="s">
        <v>44</v>
      </c>
      <c r="AC97" s="80" t="s">
        <v>44</v>
      </c>
      <c r="AD97" s="16" t="s">
        <v>493</v>
      </c>
      <c r="AE97" s="16" t="s">
        <v>350</v>
      </c>
      <c r="AF97" s="128">
        <v>67.884</v>
      </c>
      <c r="AG97" s="128">
        <v>67.884</v>
      </c>
      <c r="AH97" s="80" t="s">
        <v>44</v>
      </c>
      <c r="AI97" s="16" t="s">
        <v>351</v>
      </c>
    </row>
    <row r="98" s="8" customFormat="1" ht="43.2" spans="1:35">
      <c r="A98" s="111">
        <v>97</v>
      </c>
      <c r="B98" s="16" t="s">
        <v>34</v>
      </c>
      <c r="C98" s="16" t="s">
        <v>621</v>
      </c>
      <c r="D98" s="16">
        <v>20253141026</v>
      </c>
      <c r="E98" s="16" t="s">
        <v>622</v>
      </c>
      <c r="F98" s="16" t="s">
        <v>37</v>
      </c>
      <c r="G98" s="16" t="s">
        <v>281</v>
      </c>
      <c r="H98" s="16" t="s">
        <v>272</v>
      </c>
      <c r="I98" s="16" t="s">
        <v>348</v>
      </c>
      <c r="J98" s="127">
        <v>316</v>
      </c>
      <c r="K98" s="127">
        <v>85.94</v>
      </c>
      <c r="L98" s="128">
        <v>67.75</v>
      </c>
      <c r="M98" s="128">
        <v>67.748</v>
      </c>
      <c r="N98" s="128">
        <f>J98*0.16+K98*0.2</f>
        <v>67.748</v>
      </c>
      <c r="O98" s="16">
        <v>0</v>
      </c>
      <c r="P98" s="16">
        <v>0</v>
      </c>
      <c r="Q98" s="16">
        <v>0</v>
      </c>
      <c r="R98" s="16">
        <v>0</v>
      </c>
      <c r="S98" s="16">
        <v>0</v>
      </c>
      <c r="T98" s="16">
        <v>0</v>
      </c>
      <c r="U98" s="16">
        <v>0</v>
      </c>
      <c r="V98" s="16">
        <v>0</v>
      </c>
      <c r="W98" s="16">
        <v>0</v>
      </c>
      <c r="X98" s="16">
        <v>67.75</v>
      </c>
      <c r="Y98" s="16">
        <v>67.748</v>
      </c>
      <c r="Z98" s="16">
        <v>67.748</v>
      </c>
      <c r="AA98" s="16" t="s">
        <v>44</v>
      </c>
      <c r="AB98" s="16" t="s">
        <v>44</v>
      </c>
      <c r="AC98" s="16" t="s">
        <v>44</v>
      </c>
      <c r="AD98" s="16" t="s">
        <v>422</v>
      </c>
      <c r="AE98" s="16" t="s">
        <v>331</v>
      </c>
      <c r="AF98" s="128">
        <v>67.748</v>
      </c>
      <c r="AG98" s="128">
        <v>67.748</v>
      </c>
      <c r="AH98" s="16" t="s">
        <v>44</v>
      </c>
      <c r="AI98" s="16" t="s">
        <v>340</v>
      </c>
    </row>
    <row r="99" s="8" customFormat="1" ht="43.2" spans="1:35">
      <c r="A99" s="111">
        <v>98</v>
      </c>
      <c r="B99" s="16" t="s">
        <v>34</v>
      </c>
      <c r="C99" s="16" t="s">
        <v>337</v>
      </c>
      <c r="D99" s="16">
        <v>20253141019</v>
      </c>
      <c r="E99" s="16" t="s">
        <v>623</v>
      </c>
      <c r="F99" s="16" t="s">
        <v>57</v>
      </c>
      <c r="G99" s="16" t="s">
        <v>281</v>
      </c>
      <c r="H99" s="16" t="s">
        <v>272</v>
      </c>
      <c r="I99" s="16" t="s">
        <v>348</v>
      </c>
      <c r="J99" s="127">
        <v>318</v>
      </c>
      <c r="K99" s="127">
        <v>83.86</v>
      </c>
      <c r="L99" s="128">
        <v>67.652</v>
      </c>
      <c r="M99" s="128">
        <v>67.652</v>
      </c>
      <c r="N99" s="128">
        <f>J99*0.16+K99*0.2</f>
        <v>67.652</v>
      </c>
      <c r="O99" s="16">
        <v>0</v>
      </c>
      <c r="P99" s="16">
        <v>0</v>
      </c>
      <c r="Q99" s="16">
        <v>0</v>
      </c>
      <c r="R99" s="16">
        <v>0</v>
      </c>
      <c r="S99" s="16">
        <v>0</v>
      </c>
      <c r="T99" s="16"/>
      <c r="U99" s="16">
        <v>0</v>
      </c>
      <c r="V99" s="16">
        <v>0</v>
      </c>
      <c r="W99" s="16">
        <v>0</v>
      </c>
      <c r="X99" s="16">
        <v>67.652</v>
      </c>
      <c r="Y99" s="16">
        <v>67.652</v>
      </c>
      <c r="Z99" s="16">
        <v>67.652</v>
      </c>
      <c r="AA99" s="16" t="s">
        <v>44</v>
      </c>
      <c r="AB99" s="16" t="s">
        <v>44</v>
      </c>
      <c r="AC99" s="16" t="s">
        <v>44</v>
      </c>
      <c r="AD99" s="16" t="s">
        <v>624</v>
      </c>
      <c r="AE99" s="16" t="s">
        <v>331</v>
      </c>
      <c r="AF99" s="128">
        <v>67.652</v>
      </c>
      <c r="AG99" s="128">
        <v>67.652</v>
      </c>
      <c r="AH99" s="16" t="s">
        <v>44</v>
      </c>
      <c r="AI99" s="16" t="s">
        <v>340</v>
      </c>
    </row>
    <row r="100" s="8" customFormat="1" ht="43.2" spans="1:35">
      <c r="A100" s="111">
        <v>99</v>
      </c>
      <c r="B100" s="16" t="s">
        <v>34</v>
      </c>
      <c r="C100" s="16" t="s">
        <v>346</v>
      </c>
      <c r="D100" s="16">
        <v>20253141068</v>
      </c>
      <c r="E100" s="16" t="s">
        <v>625</v>
      </c>
      <c r="F100" s="16" t="s">
        <v>57</v>
      </c>
      <c r="G100" s="16" t="s">
        <v>281</v>
      </c>
      <c r="H100" s="16" t="s">
        <v>272</v>
      </c>
      <c r="I100" s="16" t="s">
        <v>348</v>
      </c>
      <c r="J100" s="127">
        <v>317</v>
      </c>
      <c r="K100" s="127">
        <v>84.42</v>
      </c>
      <c r="L100" s="128">
        <v>73.91</v>
      </c>
      <c r="M100" s="128">
        <f>J100*0.2*0.8+K100*0.2</f>
        <v>67.604</v>
      </c>
      <c r="N100" s="128">
        <f>J100*0.2*0.8+K100*0.2</f>
        <v>67.604</v>
      </c>
      <c r="O100" s="16">
        <v>0</v>
      </c>
      <c r="P100" s="16">
        <v>0</v>
      </c>
      <c r="Q100" s="16">
        <v>0</v>
      </c>
      <c r="R100" s="16">
        <v>0</v>
      </c>
      <c r="S100" s="16">
        <v>0</v>
      </c>
      <c r="T100" s="16">
        <v>0</v>
      </c>
      <c r="U100" s="16">
        <v>0</v>
      </c>
      <c r="V100" s="16">
        <v>0</v>
      </c>
      <c r="W100" s="16">
        <v>0</v>
      </c>
      <c r="X100" s="16">
        <v>67.6</v>
      </c>
      <c r="Y100" s="16">
        <v>67.604</v>
      </c>
      <c r="Z100" s="16">
        <v>67.604</v>
      </c>
      <c r="AA100" s="80" t="s">
        <v>44</v>
      </c>
      <c r="AB100" s="80" t="s">
        <v>44</v>
      </c>
      <c r="AC100" s="80" t="s">
        <v>44</v>
      </c>
      <c r="AD100" s="16" t="s">
        <v>626</v>
      </c>
      <c r="AE100" s="16" t="s">
        <v>350</v>
      </c>
      <c r="AF100" s="128">
        <v>67.604</v>
      </c>
      <c r="AG100" s="128">
        <v>67.604</v>
      </c>
      <c r="AH100" s="80" t="s">
        <v>44</v>
      </c>
      <c r="AI100" s="16" t="s">
        <v>351</v>
      </c>
    </row>
    <row r="101" s="8" customFormat="1" ht="43.2" spans="1:37">
      <c r="A101" s="111">
        <v>100</v>
      </c>
      <c r="B101" s="15" t="s">
        <v>34</v>
      </c>
      <c r="C101" s="15" t="s">
        <v>279</v>
      </c>
      <c r="D101" s="15">
        <v>20253141013</v>
      </c>
      <c r="E101" s="15" t="s">
        <v>627</v>
      </c>
      <c r="F101" s="15" t="s">
        <v>57</v>
      </c>
      <c r="G101" s="15" t="s">
        <v>281</v>
      </c>
      <c r="H101" s="15" t="s">
        <v>272</v>
      </c>
      <c r="I101" s="15" t="s">
        <v>348</v>
      </c>
      <c r="J101" s="127">
        <v>308</v>
      </c>
      <c r="K101" s="127">
        <v>91.04</v>
      </c>
      <c r="L101" s="128">
        <f>J101*0.2*0.8+K101*0.2</f>
        <v>67.488</v>
      </c>
      <c r="M101" s="128">
        <f>(J101*0.2)*0.8+K101*0.2</f>
        <v>67.488</v>
      </c>
      <c r="N101" s="111">
        <v>67.488</v>
      </c>
      <c r="O101" s="15">
        <v>0</v>
      </c>
      <c r="P101" s="111">
        <v>0</v>
      </c>
      <c r="Q101" s="111">
        <v>0</v>
      </c>
      <c r="R101" s="15">
        <v>0</v>
      </c>
      <c r="S101" s="111">
        <v>0</v>
      </c>
      <c r="T101" s="111">
        <v>0</v>
      </c>
      <c r="U101" s="15">
        <v>0</v>
      </c>
      <c r="V101" s="15">
        <v>0</v>
      </c>
      <c r="W101" s="15">
        <v>0</v>
      </c>
      <c r="X101" s="15">
        <f>L101</f>
        <v>67.488</v>
      </c>
      <c r="Y101" s="111">
        <v>67.488</v>
      </c>
      <c r="Z101" s="111">
        <v>67.488</v>
      </c>
      <c r="AA101" s="15"/>
      <c r="AB101" s="15" t="s">
        <v>44</v>
      </c>
      <c r="AC101" s="15" t="s">
        <v>44</v>
      </c>
      <c r="AD101" s="15" t="s">
        <v>414</v>
      </c>
      <c r="AE101" s="141" t="s">
        <v>285</v>
      </c>
      <c r="AF101" s="128">
        <v>67.488</v>
      </c>
      <c r="AG101" s="128">
        <v>67.488</v>
      </c>
      <c r="AH101" s="89" t="s">
        <v>44</v>
      </c>
      <c r="AI101" s="141" t="s">
        <v>47</v>
      </c>
      <c r="AJ101" s="142"/>
      <c r="AK101" s="142"/>
    </row>
    <row r="102" s="8" customFormat="1" ht="43.2" spans="1:35">
      <c r="A102" s="111">
        <v>101</v>
      </c>
      <c r="B102" s="16" t="s">
        <v>34</v>
      </c>
      <c r="C102" s="16" t="s">
        <v>628</v>
      </c>
      <c r="D102" s="16">
        <v>20253141102</v>
      </c>
      <c r="E102" s="16" t="s">
        <v>629</v>
      </c>
      <c r="F102" s="16" t="s">
        <v>37</v>
      </c>
      <c r="G102" s="16" t="s">
        <v>281</v>
      </c>
      <c r="H102" s="16" t="s">
        <v>272</v>
      </c>
      <c r="I102" s="16" t="s">
        <v>348</v>
      </c>
      <c r="J102" s="127">
        <v>311</v>
      </c>
      <c r="K102" s="127">
        <v>88.44</v>
      </c>
      <c r="L102" s="128">
        <v>67.448</v>
      </c>
      <c r="M102" s="128">
        <v>67.448</v>
      </c>
      <c r="N102" s="128">
        <f>J102*0.16+K102*0.2</f>
        <v>67.448</v>
      </c>
      <c r="O102" s="16">
        <v>0</v>
      </c>
      <c r="P102" s="16">
        <v>0</v>
      </c>
      <c r="Q102" s="16">
        <v>0</v>
      </c>
      <c r="R102" s="16">
        <v>0</v>
      </c>
      <c r="S102" s="16">
        <v>0</v>
      </c>
      <c r="T102" s="16">
        <v>0</v>
      </c>
      <c r="U102" s="16">
        <v>0</v>
      </c>
      <c r="V102" s="16">
        <v>0</v>
      </c>
      <c r="W102" s="16">
        <v>0</v>
      </c>
      <c r="X102" s="16">
        <v>67.448</v>
      </c>
      <c r="Y102" s="16">
        <v>67.448</v>
      </c>
      <c r="Z102" s="16">
        <v>67.448</v>
      </c>
      <c r="AA102" s="16" t="s">
        <v>44</v>
      </c>
      <c r="AB102" s="16" t="s">
        <v>44</v>
      </c>
      <c r="AC102" s="16" t="s">
        <v>44</v>
      </c>
      <c r="AD102" s="16" t="s">
        <v>624</v>
      </c>
      <c r="AE102" s="16" t="s">
        <v>331</v>
      </c>
      <c r="AF102" s="128">
        <v>67.448</v>
      </c>
      <c r="AG102" s="128">
        <v>67.448</v>
      </c>
      <c r="AH102" s="16" t="s">
        <v>44</v>
      </c>
      <c r="AI102" s="16" t="s">
        <v>340</v>
      </c>
    </row>
    <row r="103" s="8" customFormat="1" ht="273.6" spans="1:35">
      <c r="A103" s="111">
        <v>102</v>
      </c>
      <c r="B103" s="16" t="s">
        <v>34</v>
      </c>
      <c r="C103" s="16" t="s">
        <v>319</v>
      </c>
      <c r="D103" s="16">
        <v>20253141060</v>
      </c>
      <c r="E103" s="16" t="s">
        <v>630</v>
      </c>
      <c r="F103" s="16" t="s">
        <v>57</v>
      </c>
      <c r="G103" s="16" t="s">
        <v>281</v>
      </c>
      <c r="H103" s="16" t="s">
        <v>272</v>
      </c>
      <c r="I103" s="16" t="s">
        <v>348</v>
      </c>
      <c r="J103" s="127">
        <v>314</v>
      </c>
      <c r="K103" s="127">
        <v>85.14</v>
      </c>
      <c r="L103" s="128">
        <v>67.268</v>
      </c>
      <c r="M103" s="128">
        <v>67.268</v>
      </c>
      <c r="N103" s="128">
        <v>67.268</v>
      </c>
      <c r="O103" s="16" t="s">
        <v>44</v>
      </c>
      <c r="P103" s="16" t="s">
        <v>44</v>
      </c>
      <c r="Q103" s="16" t="s">
        <v>44</v>
      </c>
      <c r="R103" s="16" t="s">
        <v>631</v>
      </c>
      <c r="S103" s="16" t="s">
        <v>632</v>
      </c>
      <c r="T103" s="16" t="s">
        <v>632</v>
      </c>
      <c r="U103" s="16" t="s">
        <v>44</v>
      </c>
      <c r="V103" s="16" t="s">
        <v>44</v>
      </c>
      <c r="W103" s="16" t="s">
        <v>44</v>
      </c>
      <c r="X103" s="16">
        <v>70.268</v>
      </c>
      <c r="Y103" s="16">
        <v>67.268</v>
      </c>
      <c r="Z103" s="16">
        <v>67.268</v>
      </c>
      <c r="AA103" s="16" t="s">
        <v>44</v>
      </c>
      <c r="AB103" s="16" t="s">
        <v>44</v>
      </c>
      <c r="AC103" s="16" t="s">
        <v>44</v>
      </c>
      <c r="AD103" s="16" t="s">
        <v>633</v>
      </c>
      <c r="AE103" s="16" t="s">
        <v>321</v>
      </c>
      <c r="AF103" s="128">
        <v>67.268</v>
      </c>
      <c r="AG103" s="128">
        <v>67.268</v>
      </c>
      <c r="AH103" s="16" t="s">
        <v>44</v>
      </c>
      <c r="AI103" s="16" t="s">
        <v>322</v>
      </c>
    </row>
    <row r="104" s="8" customFormat="1" ht="43.2" spans="1:37">
      <c r="A104" s="111">
        <v>103</v>
      </c>
      <c r="B104" s="16" t="s">
        <v>34</v>
      </c>
      <c r="C104" s="16" t="s">
        <v>327</v>
      </c>
      <c r="D104" s="16">
        <v>20253141033</v>
      </c>
      <c r="E104" s="16" t="s">
        <v>634</v>
      </c>
      <c r="F104" s="16" t="s">
        <v>57</v>
      </c>
      <c r="G104" s="16" t="s">
        <v>281</v>
      </c>
      <c r="H104" s="16" t="s">
        <v>272</v>
      </c>
      <c r="I104" s="16" t="s">
        <v>348</v>
      </c>
      <c r="J104" s="127">
        <v>309</v>
      </c>
      <c r="K104" s="127">
        <v>86.68</v>
      </c>
      <c r="L104" s="128">
        <v>74.24</v>
      </c>
      <c r="M104" s="128">
        <v>66.776</v>
      </c>
      <c r="N104" s="128">
        <f>J104*0.8*0.2+K104*0.2</f>
        <v>66.776</v>
      </c>
      <c r="O104" s="16">
        <v>0</v>
      </c>
      <c r="P104" s="16">
        <v>0</v>
      </c>
      <c r="Q104" s="16">
        <v>0</v>
      </c>
      <c r="R104" s="16">
        <v>0</v>
      </c>
      <c r="S104" s="16">
        <v>0</v>
      </c>
      <c r="T104" s="16">
        <v>0</v>
      </c>
      <c r="U104" s="16">
        <v>0</v>
      </c>
      <c r="V104" s="16">
        <v>0</v>
      </c>
      <c r="W104" s="16">
        <v>0</v>
      </c>
      <c r="X104" s="16">
        <v>66.8</v>
      </c>
      <c r="Y104" s="16">
        <v>66.776</v>
      </c>
      <c r="Z104" s="16">
        <f>N104</f>
        <v>66.776</v>
      </c>
      <c r="AA104" s="16" t="s">
        <v>44</v>
      </c>
      <c r="AB104" s="16" t="s">
        <v>44</v>
      </c>
      <c r="AC104" s="16" t="s">
        <v>44</v>
      </c>
      <c r="AD104" s="16" t="s">
        <v>635</v>
      </c>
      <c r="AE104" s="16" t="s">
        <v>330</v>
      </c>
      <c r="AF104" s="128">
        <f>Z104</f>
        <v>66.776</v>
      </c>
      <c r="AG104" s="128">
        <f>Z104</f>
        <v>66.776</v>
      </c>
      <c r="AH104" s="16" t="s">
        <v>44</v>
      </c>
      <c r="AI104" s="16" t="s">
        <v>331</v>
      </c>
      <c r="AJ104" s="98"/>
      <c r="AK104" s="98"/>
    </row>
    <row r="105" s="8" customFormat="1" ht="43.2" spans="1:35">
      <c r="A105" s="111">
        <v>104</v>
      </c>
      <c r="B105" s="16" t="s">
        <v>34</v>
      </c>
      <c r="C105" s="16" t="s">
        <v>301</v>
      </c>
      <c r="D105" s="16">
        <v>20253141086</v>
      </c>
      <c r="E105" s="16" t="s">
        <v>636</v>
      </c>
      <c r="F105" s="16" t="s">
        <v>37</v>
      </c>
      <c r="G105" s="16" t="s">
        <v>281</v>
      </c>
      <c r="H105" s="16" t="s">
        <v>272</v>
      </c>
      <c r="I105" s="16" t="s">
        <v>348</v>
      </c>
      <c r="J105" s="127">
        <v>312</v>
      </c>
      <c r="K105" s="127">
        <v>84.26</v>
      </c>
      <c r="L105" s="128">
        <v>66.772</v>
      </c>
      <c r="M105" s="128">
        <v>66.772</v>
      </c>
      <c r="N105" s="128">
        <v>66.772</v>
      </c>
      <c r="O105" s="16" t="s">
        <v>44</v>
      </c>
      <c r="P105" s="16" t="s">
        <v>44</v>
      </c>
      <c r="Q105" s="16" t="s">
        <v>44</v>
      </c>
      <c r="R105" s="16" t="s">
        <v>44</v>
      </c>
      <c r="S105" s="16" t="s">
        <v>44</v>
      </c>
      <c r="T105" s="16" t="s">
        <v>44</v>
      </c>
      <c r="U105" s="16" t="s">
        <v>44</v>
      </c>
      <c r="V105" s="16" t="s">
        <v>44</v>
      </c>
      <c r="W105" s="16" t="s">
        <v>44</v>
      </c>
      <c r="X105" s="16">
        <v>66.772</v>
      </c>
      <c r="Y105" s="16">
        <v>66.772</v>
      </c>
      <c r="Z105" s="16">
        <v>66.772</v>
      </c>
      <c r="AA105" s="16" t="s">
        <v>44</v>
      </c>
      <c r="AB105" s="16" t="s">
        <v>44</v>
      </c>
      <c r="AC105" s="16" t="s">
        <v>44</v>
      </c>
      <c r="AD105" s="16" t="s">
        <v>309</v>
      </c>
      <c r="AE105" s="16" t="s">
        <v>306</v>
      </c>
      <c r="AF105" s="128">
        <v>66.772</v>
      </c>
      <c r="AG105" s="128">
        <v>66.772</v>
      </c>
      <c r="AH105" s="89" t="s">
        <v>44</v>
      </c>
      <c r="AI105" s="16" t="s">
        <v>307</v>
      </c>
    </row>
    <row r="106" s="8" customFormat="1" ht="43.2" spans="1:35">
      <c r="A106" s="111">
        <v>105</v>
      </c>
      <c r="B106" s="16" t="s">
        <v>34</v>
      </c>
      <c r="C106" s="16" t="s">
        <v>337</v>
      </c>
      <c r="D106" s="16">
        <v>20253141056</v>
      </c>
      <c r="E106" s="16" t="s">
        <v>637</v>
      </c>
      <c r="F106" s="16" t="s">
        <v>37</v>
      </c>
      <c r="G106" s="16" t="s">
        <v>281</v>
      </c>
      <c r="H106" s="16" t="s">
        <v>272</v>
      </c>
      <c r="I106" s="16" t="s">
        <v>348</v>
      </c>
      <c r="J106" s="127">
        <v>310</v>
      </c>
      <c r="K106" s="127">
        <v>85.52</v>
      </c>
      <c r="L106" s="128">
        <v>73.76</v>
      </c>
      <c r="M106" s="128">
        <v>66.704</v>
      </c>
      <c r="N106" s="128">
        <f>J106*0.16+K106*0.2</f>
        <v>66.704</v>
      </c>
      <c r="O106" s="16">
        <v>0</v>
      </c>
      <c r="P106" s="16">
        <v>0</v>
      </c>
      <c r="Q106" s="16">
        <v>0</v>
      </c>
      <c r="R106" s="16">
        <v>0</v>
      </c>
      <c r="S106" s="16">
        <v>0</v>
      </c>
      <c r="T106" s="16">
        <v>0</v>
      </c>
      <c r="U106" s="16">
        <v>0</v>
      </c>
      <c r="V106" s="16">
        <v>0</v>
      </c>
      <c r="W106" s="16">
        <v>0</v>
      </c>
      <c r="X106" s="16">
        <v>66.704</v>
      </c>
      <c r="Y106" s="16">
        <v>66.704</v>
      </c>
      <c r="Z106" s="16">
        <v>66.704</v>
      </c>
      <c r="AA106" s="16" t="s">
        <v>44</v>
      </c>
      <c r="AB106" s="16" t="s">
        <v>44</v>
      </c>
      <c r="AC106" s="16" t="s">
        <v>44</v>
      </c>
      <c r="AD106" s="16" t="s">
        <v>638</v>
      </c>
      <c r="AE106" s="16" t="s">
        <v>331</v>
      </c>
      <c r="AF106" s="128">
        <v>66.704</v>
      </c>
      <c r="AG106" s="128">
        <v>66.704</v>
      </c>
      <c r="AH106" s="16" t="s">
        <v>44</v>
      </c>
      <c r="AI106" s="16" t="s">
        <v>340</v>
      </c>
    </row>
    <row r="107" s="8" customFormat="1" ht="24" spans="1:35">
      <c r="A107" s="111">
        <v>106</v>
      </c>
      <c r="B107" s="113" t="s">
        <v>34</v>
      </c>
      <c r="C107" s="113" t="s">
        <v>478</v>
      </c>
      <c r="D107" s="114">
        <v>20253141009</v>
      </c>
      <c r="E107" s="113" t="s">
        <v>639</v>
      </c>
      <c r="F107" s="113" t="s">
        <v>37</v>
      </c>
      <c r="G107" s="113" t="s">
        <v>281</v>
      </c>
      <c r="H107" s="113" t="s">
        <v>272</v>
      </c>
      <c r="I107" s="113" t="s">
        <v>348</v>
      </c>
      <c r="J107" s="114">
        <v>310</v>
      </c>
      <c r="K107" s="114">
        <v>84.18</v>
      </c>
      <c r="L107" s="114">
        <v>66.436</v>
      </c>
      <c r="M107" s="114">
        <v>66.436</v>
      </c>
      <c r="N107" s="114">
        <v>66.436</v>
      </c>
      <c r="O107" s="113" t="s">
        <v>44</v>
      </c>
      <c r="P107" s="112"/>
      <c r="Q107" s="113"/>
      <c r="R107" s="113" t="s">
        <v>44</v>
      </c>
      <c r="S107" s="112"/>
      <c r="T107" s="113"/>
      <c r="U107" s="113" t="s">
        <v>44</v>
      </c>
      <c r="V107" s="113" t="s">
        <v>44</v>
      </c>
      <c r="W107" s="113" t="s">
        <v>44</v>
      </c>
      <c r="X107" s="114">
        <v>66.436</v>
      </c>
      <c r="Y107" s="114">
        <v>66.436</v>
      </c>
      <c r="Z107" s="114">
        <v>66.436</v>
      </c>
      <c r="AA107" s="113" t="s">
        <v>44</v>
      </c>
      <c r="AB107" s="113" t="s">
        <v>44</v>
      </c>
      <c r="AC107" s="113" t="s">
        <v>44</v>
      </c>
      <c r="AD107" s="113" t="s">
        <v>567</v>
      </c>
      <c r="AE107" s="113" t="s">
        <v>481</v>
      </c>
      <c r="AF107" s="128">
        <v>66.436</v>
      </c>
      <c r="AG107" s="126">
        <v>66.436</v>
      </c>
      <c r="AH107" s="16" t="s">
        <v>44</v>
      </c>
      <c r="AI107" s="113" t="s">
        <v>482</v>
      </c>
    </row>
    <row r="108" s="8" customFormat="1" ht="43.2" spans="1:35">
      <c r="A108" s="111">
        <v>107</v>
      </c>
      <c r="B108" s="16" t="s">
        <v>34</v>
      </c>
      <c r="C108" s="16" t="s">
        <v>301</v>
      </c>
      <c r="D108" s="16">
        <v>20253141063</v>
      </c>
      <c r="E108" s="16" t="s">
        <v>640</v>
      </c>
      <c r="F108" s="16" t="s">
        <v>37</v>
      </c>
      <c r="G108" s="16" t="s">
        <v>281</v>
      </c>
      <c r="H108" s="16" t="s">
        <v>272</v>
      </c>
      <c r="I108" s="16" t="s">
        <v>348</v>
      </c>
      <c r="J108" s="127">
        <v>309</v>
      </c>
      <c r="K108" s="127">
        <v>83.66</v>
      </c>
      <c r="L108" s="128">
        <v>66.172</v>
      </c>
      <c r="M108" s="128">
        <v>66.172</v>
      </c>
      <c r="N108" s="128">
        <v>66.172</v>
      </c>
      <c r="O108" s="16" t="s">
        <v>44</v>
      </c>
      <c r="P108" s="16" t="s">
        <v>44</v>
      </c>
      <c r="Q108" s="16" t="s">
        <v>44</v>
      </c>
      <c r="R108" s="16" t="s">
        <v>44</v>
      </c>
      <c r="S108" s="16" t="s">
        <v>44</v>
      </c>
      <c r="T108" s="16" t="s">
        <v>44</v>
      </c>
      <c r="U108" s="16" t="s">
        <v>44</v>
      </c>
      <c r="V108" s="16" t="s">
        <v>44</v>
      </c>
      <c r="W108" s="16" t="s">
        <v>44</v>
      </c>
      <c r="X108" s="16">
        <v>66.172</v>
      </c>
      <c r="Y108" s="16">
        <v>66.172</v>
      </c>
      <c r="Z108" s="16">
        <v>66.172</v>
      </c>
      <c r="AA108" s="16" t="s">
        <v>44</v>
      </c>
      <c r="AB108" s="16" t="s">
        <v>44</v>
      </c>
      <c r="AC108" s="16" t="s">
        <v>44</v>
      </c>
      <c r="AD108" s="16" t="s">
        <v>567</v>
      </c>
      <c r="AE108" s="16" t="s">
        <v>306</v>
      </c>
      <c r="AF108" s="128">
        <v>66.172</v>
      </c>
      <c r="AG108" s="128">
        <v>66.172</v>
      </c>
      <c r="AH108" s="89" t="s">
        <v>44</v>
      </c>
      <c r="AI108" s="16" t="s">
        <v>307</v>
      </c>
    </row>
  </sheetData>
  <sortState ref="A2:AK109">
    <sortCondition ref="AF2:AF109" descending="1"/>
    <sortCondition ref="J2:J109" descending="1"/>
    <sortCondition ref="K2:K109" descending="1"/>
  </sortState>
  <dataValidations count="2">
    <dataValidation type="list" allowBlank="1" showInputMessage="1" showErrorMessage="1" sqref="H2:H14">
      <formula1>"是,否"</formula1>
    </dataValidation>
    <dataValidation type="list" allowBlank="1" showInputMessage="1" showErrorMessage="1" sqref="I2:I14">
      <formula1>"推免,全国统考"</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14"/>
  <sheetViews>
    <sheetView zoomScale="50" zoomScaleNormal="50" topLeftCell="A93" workbookViewId="0">
      <selection activeCell="A2" sqref="A2:AI114"/>
    </sheetView>
  </sheetViews>
  <sheetFormatPr defaultColWidth="8.88888888888889" defaultRowHeight="14.4"/>
  <cols>
    <col min="1" max="1" width="8.88888888888889" style="26"/>
    <col min="2" max="2" width="10.4444444444444" style="26" customWidth="1"/>
    <col min="3" max="3" width="12.0648148148148" style="26" customWidth="1"/>
    <col min="4" max="4" width="14.7777777777778" style="26" customWidth="1"/>
    <col min="5" max="6" width="8.88888888888889" style="26"/>
    <col min="7" max="7" width="11.1111111111111" style="26" customWidth="1"/>
    <col min="8" max="8" width="8.88888888888889" style="26"/>
    <col min="9" max="9" width="11.4444444444444" style="26" customWidth="1"/>
    <col min="10" max="30" width="8.88888888888889" style="26"/>
    <col min="31" max="31" width="14.1111111111111" style="26" customWidth="1"/>
    <col min="32" max="34" width="8.88888888888889" style="26"/>
    <col min="35" max="35" width="16.4444444444444" style="26" customWidth="1"/>
  </cols>
  <sheetData>
    <row r="1" s="22" customFormat="1" ht="156" spans="1:35">
      <c r="A1" s="11" t="s">
        <v>0</v>
      </c>
      <c r="B1" s="11" t="s">
        <v>1</v>
      </c>
      <c r="C1" s="11" t="s">
        <v>2</v>
      </c>
      <c r="D1" s="11" t="s">
        <v>3</v>
      </c>
      <c r="E1" s="11" t="s">
        <v>4</v>
      </c>
      <c r="F1" s="11" t="s">
        <v>5</v>
      </c>
      <c r="G1" s="11" t="s">
        <v>6</v>
      </c>
      <c r="H1" s="11" t="s">
        <v>254</v>
      </c>
      <c r="I1" s="11" t="s">
        <v>255</v>
      </c>
      <c r="J1" s="11" t="s">
        <v>641</v>
      </c>
      <c r="K1" s="11" t="s">
        <v>642</v>
      </c>
      <c r="L1" s="11" t="s">
        <v>643</v>
      </c>
      <c r="M1" s="18" t="s">
        <v>644</v>
      </c>
      <c r="N1" s="18" t="s">
        <v>645</v>
      </c>
      <c r="O1" s="11" t="s">
        <v>646</v>
      </c>
      <c r="P1" s="18" t="s">
        <v>647</v>
      </c>
      <c r="Q1" s="18" t="s">
        <v>648</v>
      </c>
      <c r="R1" s="11" t="s">
        <v>649</v>
      </c>
      <c r="S1" s="18" t="s">
        <v>262</v>
      </c>
      <c r="T1" s="18" t="s">
        <v>263</v>
      </c>
      <c r="U1" s="11" t="s">
        <v>650</v>
      </c>
      <c r="V1" s="18" t="s">
        <v>264</v>
      </c>
      <c r="W1" s="18" t="s">
        <v>265</v>
      </c>
      <c r="X1" s="11" t="s">
        <v>651</v>
      </c>
      <c r="Y1" s="18" t="s">
        <v>266</v>
      </c>
      <c r="Z1" s="18" t="s">
        <v>267</v>
      </c>
      <c r="AA1" s="11" t="s">
        <v>652</v>
      </c>
      <c r="AB1" s="18" t="s">
        <v>653</v>
      </c>
      <c r="AC1" s="18" t="s">
        <v>654</v>
      </c>
      <c r="AD1" s="11" t="s">
        <v>655</v>
      </c>
      <c r="AE1" s="11" t="s">
        <v>29</v>
      </c>
      <c r="AF1" s="74" t="s">
        <v>30</v>
      </c>
      <c r="AG1" s="74" t="s">
        <v>31</v>
      </c>
      <c r="AH1" s="74" t="s">
        <v>32</v>
      </c>
      <c r="AI1" s="74" t="s">
        <v>33</v>
      </c>
    </row>
    <row r="2" s="23" customFormat="1" ht="15.6" spans="1:35">
      <c r="A2" s="27" t="s">
        <v>656</v>
      </c>
      <c r="B2" s="28" t="s">
        <v>34</v>
      </c>
      <c r="C2" s="28" t="s">
        <v>270</v>
      </c>
      <c r="D2" s="27">
        <v>20253185082</v>
      </c>
      <c r="E2" s="28" t="s">
        <v>657</v>
      </c>
      <c r="F2" s="28" t="s">
        <v>57</v>
      </c>
      <c r="G2" s="28" t="s">
        <v>316</v>
      </c>
      <c r="H2" s="28" t="s">
        <v>272</v>
      </c>
      <c r="I2" s="28" t="s">
        <v>348</v>
      </c>
      <c r="J2" s="52">
        <v>410</v>
      </c>
      <c r="K2" s="53">
        <v>91.58</v>
      </c>
      <c r="L2" s="27">
        <f>(J2*0.2)*0.8+K2*0.2</f>
        <v>83.916</v>
      </c>
      <c r="M2" s="27">
        <v>83.916</v>
      </c>
      <c r="N2" s="27">
        <v>83.916</v>
      </c>
      <c r="O2" s="27"/>
      <c r="P2" s="28" t="s">
        <v>44</v>
      </c>
      <c r="Q2" s="28" t="s">
        <v>44</v>
      </c>
      <c r="R2" s="27"/>
      <c r="S2" s="28" t="s">
        <v>44</v>
      </c>
      <c r="T2" s="28" t="s">
        <v>44</v>
      </c>
      <c r="U2" s="27"/>
      <c r="V2" s="28" t="s">
        <v>44</v>
      </c>
      <c r="W2" s="28" t="s">
        <v>44</v>
      </c>
      <c r="X2" s="27">
        <v>83.916</v>
      </c>
      <c r="Y2" s="27">
        <v>83.916</v>
      </c>
      <c r="Z2" s="27">
        <v>83.916</v>
      </c>
      <c r="AA2" s="27"/>
      <c r="AB2" s="28" t="s">
        <v>44</v>
      </c>
      <c r="AC2" s="28" t="s">
        <v>44</v>
      </c>
      <c r="AD2" s="28" t="s">
        <v>55</v>
      </c>
      <c r="AE2" s="31" t="s">
        <v>274</v>
      </c>
      <c r="AF2" s="75">
        <v>83.916</v>
      </c>
      <c r="AG2" s="75">
        <v>83.916</v>
      </c>
      <c r="AH2" s="31" t="s">
        <v>44</v>
      </c>
      <c r="AI2" s="31" t="s">
        <v>658</v>
      </c>
    </row>
    <row r="3" s="23" customFormat="1" ht="15.6" spans="1:35">
      <c r="A3" s="27" t="s">
        <v>659</v>
      </c>
      <c r="B3" s="29" t="s">
        <v>34</v>
      </c>
      <c r="C3" s="30" t="s">
        <v>660</v>
      </c>
      <c r="D3" s="30">
        <v>20253185016</v>
      </c>
      <c r="E3" s="29" t="s">
        <v>661</v>
      </c>
      <c r="F3" s="29" t="s">
        <v>37</v>
      </c>
      <c r="G3" s="29" t="s">
        <v>316</v>
      </c>
      <c r="H3" s="29" t="s">
        <v>272</v>
      </c>
      <c r="I3" s="29" t="s">
        <v>348</v>
      </c>
      <c r="J3" s="54">
        <v>393</v>
      </c>
      <c r="K3" s="55">
        <v>87.92</v>
      </c>
      <c r="L3" s="30">
        <v>80.464</v>
      </c>
      <c r="M3" s="30">
        <v>80.464</v>
      </c>
      <c r="N3" s="30">
        <v>80.464</v>
      </c>
      <c r="O3" s="29" t="s">
        <v>44</v>
      </c>
      <c r="P3" s="29" t="s">
        <v>44</v>
      </c>
      <c r="Q3" s="29" t="s">
        <v>44</v>
      </c>
      <c r="R3" s="29" t="s">
        <v>44</v>
      </c>
      <c r="S3" s="29" t="s">
        <v>44</v>
      </c>
      <c r="T3" s="29" t="s">
        <v>44</v>
      </c>
      <c r="U3" s="29" t="s">
        <v>44</v>
      </c>
      <c r="V3" s="29" t="s">
        <v>44</v>
      </c>
      <c r="W3" s="29" t="s">
        <v>44</v>
      </c>
      <c r="X3" s="30">
        <v>80.464</v>
      </c>
      <c r="Y3" s="30">
        <v>80.464</v>
      </c>
      <c r="Z3" s="30">
        <v>80.464</v>
      </c>
      <c r="AA3" s="29" t="s">
        <v>44</v>
      </c>
      <c r="AB3" s="29" t="s">
        <v>44</v>
      </c>
      <c r="AC3" s="29" t="s">
        <v>44</v>
      </c>
      <c r="AD3" s="29" t="s">
        <v>305</v>
      </c>
      <c r="AE3" s="29" t="s">
        <v>662</v>
      </c>
      <c r="AF3" s="75">
        <v>80.464</v>
      </c>
      <c r="AG3" s="75">
        <v>80.464</v>
      </c>
      <c r="AH3" s="76" t="s">
        <v>44</v>
      </c>
      <c r="AI3" s="29" t="s">
        <v>663</v>
      </c>
    </row>
    <row r="4" s="23" customFormat="1" ht="15.6" spans="1:35">
      <c r="A4" s="27" t="s">
        <v>296</v>
      </c>
      <c r="B4" s="31" t="s">
        <v>34</v>
      </c>
      <c r="C4" s="32" t="s">
        <v>664</v>
      </c>
      <c r="D4" s="32">
        <v>20253185053</v>
      </c>
      <c r="E4" s="31" t="s">
        <v>665</v>
      </c>
      <c r="F4" s="31" t="s">
        <v>57</v>
      </c>
      <c r="G4" s="31" t="s">
        <v>316</v>
      </c>
      <c r="H4" s="31" t="s">
        <v>272</v>
      </c>
      <c r="I4" s="31" t="s">
        <v>348</v>
      </c>
      <c r="J4" s="54">
        <v>386</v>
      </c>
      <c r="K4" s="55">
        <v>90.76</v>
      </c>
      <c r="L4" s="32">
        <v>79.912</v>
      </c>
      <c r="M4" s="32">
        <f>(J4*0.2)*0.8+K4*0.2</f>
        <v>79.912</v>
      </c>
      <c r="N4" s="56">
        <v>79.912</v>
      </c>
      <c r="O4" s="56">
        <v>0</v>
      </c>
      <c r="P4" s="56">
        <v>0</v>
      </c>
      <c r="Q4" s="56">
        <v>0</v>
      </c>
      <c r="R4" s="56">
        <v>0</v>
      </c>
      <c r="S4" s="56">
        <v>0</v>
      </c>
      <c r="T4" s="56">
        <v>0</v>
      </c>
      <c r="U4" s="32"/>
      <c r="V4" s="31" t="s">
        <v>44</v>
      </c>
      <c r="W4" s="31" t="s">
        <v>44</v>
      </c>
      <c r="X4" s="32">
        <v>79.912</v>
      </c>
      <c r="Y4" s="56">
        <v>79.912</v>
      </c>
      <c r="Z4" s="56">
        <v>79.912</v>
      </c>
      <c r="AA4" s="32"/>
      <c r="AB4" s="31" t="s">
        <v>44</v>
      </c>
      <c r="AC4" s="28" t="s">
        <v>44</v>
      </c>
      <c r="AD4" s="31" t="s">
        <v>185</v>
      </c>
      <c r="AE4" s="31" t="s">
        <v>285</v>
      </c>
      <c r="AF4" s="56">
        <v>79.912</v>
      </c>
      <c r="AG4" s="56">
        <v>79.912</v>
      </c>
      <c r="AH4" s="28" t="s">
        <v>44</v>
      </c>
      <c r="AI4" s="28" t="s">
        <v>47</v>
      </c>
    </row>
    <row r="5" s="23" customFormat="1" ht="15.6" spans="1:35">
      <c r="A5" s="27" t="s">
        <v>666</v>
      </c>
      <c r="B5" s="29" t="s">
        <v>34</v>
      </c>
      <c r="C5" s="29" t="s">
        <v>327</v>
      </c>
      <c r="D5" s="30">
        <v>20253185087</v>
      </c>
      <c r="E5" s="29" t="s">
        <v>667</v>
      </c>
      <c r="F5" s="29" t="s">
        <v>37</v>
      </c>
      <c r="G5" s="29" t="s">
        <v>316</v>
      </c>
      <c r="H5" s="29" t="s">
        <v>272</v>
      </c>
      <c r="I5" s="29" t="s">
        <v>348</v>
      </c>
      <c r="J5" s="54">
        <v>386</v>
      </c>
      <c r="K5" s="55">
        <v>89.9</v>
      </c>
      <c r="L5" s="30">
        <v>83.55</v>
      </c>
      <c r="M5" s="30">
        <v>79.74</v>
      </c>
      <c r="N5" s="30">
        <f t="shared" ref="N5:N10" si="0">J5*0.8*0.2+K5*0.2</f>
        <v>79.74</v>
      </c>
      <c r="O5" s="30">
        <v>0</v>
      </c>
      <c r="P5" s="30">
        <v>0</v>
      </c>
      <c r="Q5" s="30">
        <v>0</v>
      </c>
      <c r="R5" s="30">
        <v>0</v>
      </c>
      <c r="S5" s="30">
        <v>0</v>
      </c>
      <c r="T5" s="30">
        <v>0</v>
      </c>
      <c r="U5" s="30">
        <v>0</v>
      </c>
      <c r="V5" s="30">
        <v>0</v>
      </c>
      <c r="W5" s="30">
        <v>0</v>
      </c>
      <c r="X5" s="30">
        <v>79.74</v>
      </c>
      <c r="Y5" s="30">
        <v>79.74</v>
      </c>
      <c r="Z5" s="30">
        <v>79.74</v>
      </c>
      <c r="AA5" s="29" t="s">
        <v>44</v>
      </c>
      <c r="AB5" s="29" t="s">
        <v>44</v>
      </c>
      <c r="AC5" s="29" t="s">
        <v>44</v>
      </c>
      <c r="AD5" s="29" t="s">
        <v>367</v>
      </c>
      <c r="AE5" s="29" t="s">
        <v>668</v>
      </c>
      <c r="AF5" s="75">
        <f t="shared" ref="AF5:AF10" si="1">Z5</f>
        <v>79.74</v>
      </c>
      <c r="AG5" s="75">
        <f t="shared" ref="AG5:AG10" si="2">Z5</f>
        <v>79.74</v>
      </c>
      <c r="AH5" s="29" t="s">
        <v>44</v>
      </c>
      <c r="AI5" s="29" t="s">
        <v>331</v>
      </c>
    </row>
    <row r="6" s="23" customFormat="1" ht="15.6" spans="1:35">
      <c r="A6" s="27" t="s">
        <v>669</v>
      </c>
      <c r="B6" s="29" t="s">
        <v>34</v>
      </c>
      <c r="C6" s="29" t="s">
        <v>327</v>
      </c>
      <c r="D6" s="30">
        <v>20253185030</v>
      </c>
      <c r="E6" s="29" t="s">
        <v>670</v>
      </c>
      <c r="F6" s="29" t="s">
        <v>57</v>
      </c>
      <c r="G6" s="29" t="s">
        <v>316</v>
      </c>
      <c r="H6" s="29" t="s">
        <v>272</v>
      </c>
      <c r="I6" s="29" t="s">
        <v>348</v>
      </c>
      <c r="J6" s="54">
        <v>382</v>
      </c>
      <c r="K6" s="55">
        <v>90.06</v>
      </c>
      <c r="L6" s="30">
        <v>79.132</v>
      </c>
      <c r="M6" s="30">
        <v>79.132</v>
      </c>
      <c r="N6" s="30">
        <f t="shared" si="0"/>
        <v>79.132</v>
      </c>
      <c r="O6" s="30">
        <v>0</v>
      </c>
      <c r="P6" s="30">
        <v>0</v>
      </c>
      <c r="Q6" s="30">
        <v>0</v>
      </c>
      <c r="R6" s="30">
        <v>0</v>
      </c>
      <c r="S6" s="30">
        <v>0</v>
      </c>
      <c r="T6" s="30">
        <v>0</v>
      </c>
      <c r="U6" s="30">
        <v>0</v>
      </c>
      <c r="V6" s="30">
        <v>0</v>
      </c>
      <c r="W6" s="30">
        <v>0</v>
      </c>
      <c r="X6" s="30">
        <v>79.132</v>
      </c>
      <c r="Y6" s="30">
        <v>79.132</v>
      </c>
      <c r="Z6" s="30">
        <v>79.132</v>
      </c>
      <c r="AA6" s="29" t="s">
        <v>44</v>
      </c>
      <c r="AB6" s="29" t="s">
        <v>44</v>
      </c>
      <c r="AC6" s="29" t="s">
        <v>44</v>
      </c>
      <c r="AD6" s="29" t="s">
        <v>244</v>
      </c>
      <c r="AE6" s="29" t="s">
        <v>668</v>
      </c>
      <c r="AF6" s="75">
        <f t="shared" si="1"/>
        <v>79.132</v>
      </c>
      <c r="AG6" s="75">
        <f t="shared" si="2"/>
        <v>79.132</v>
      </c>
      <c r="AH6" s="29" t="s">
        <v>44</v>
      </c>
      <c r="AI6" s="29" t="s">
        <v>331</v>
      </c>
    </row>
    <row r="7" s="23" customFormat="1" ht="15.6" spans="1:35">
      <c r="A7" s="27" t="s">
        <v>671</v>
      </c>
      <c r="B7" s="29" t="s">
        <v>34</v>
      </c>
      <c r="C7" s="30" t="s">
        <v>672</v>
      </c>
      <c r="D7" s="30">
        <v>20253185072</v>
      </c>
      <c r="E7" s="29" t="s">
        <v>673</v>
      </c>
      <c r="F7" s="29" t="s">
        <v>57</v>
      </c>
      <c r="G7" s="29" t="s">
        <v>316</v>
      </c>
      <c r="H7" s="29" t="s">
        <v>272</v>
      </c>
      <c r="I7" s="29" t="s">
        <v>348</v>
      </c>
      <c r="J7" s="54">
        <v>382</v>
      </c>
      <c r="K7" s="55">
        <v>84.14</v>
      </c>
      <c r="L7" s="30">
        <v>77.948</v>
      </c>
      <c r="M7" s="30">
        <v>77.948</v>
      </c>
      <c r="N7" s="30">
        <f>J7*0.2*0.8+K7*0.2</f>
        <v>77.948</v>
      </c>
      <c r="O7" s="30">
        <v>0</v>
      </c>
      <c r="P7" s="30">
        <v>0</v>
      </c>
      <c r="Q7" s="30">
        <v>0</v>
      </c>
      <c r="R7" s="30">
        <v>0</v>
      </c>
      <c r="S7" s="30">
        <v>0</v>
      </c>
      <c r="T7" s="30">
        <v>0</v>
      </c>
      <c r="U7" s="30">
        <v>0</v>
      </c>
      <c r="V7" s="30">
        <v>0</v>
      </c>
      <c r="W7" s="30">
        <v>0</v>
      </c>
      <c r="X7" s="30">
        <v>77.948</v>
      </c>
      <c r="Y7" s="30">
        <v>77.948</v>
      </c>
      <c r="Z7" s="30">
        <v>77.948</v>
      </c>
      <c r="AA7" s="76" t="s">
        <v>44</v>
      </c>
      <c r="AB7" s="76" t="s">
        <v>44</v>
      </c>
      <c r="AC7" s="76" t="s">
        <v>44</v>
      </c>
      <c r="AD7" s="29" t="s">
        <v>561</v>
      </c>
      <c r="AE7" s="76" t="s">
        <v>350</v>
      </c>
      <c r="AF7" s="75">
        <v>77.948</v>
      </c>
      <c r="AG7" s="75">
        <v>77.948</v>
      </c>
      <c r="AH7" s="76" t="s">
        <v>44</v>
      </c>
      <c r="AI7" s="76" t="s">
        <v>351</v>
      </c>
    </row>
    <row r="8" s="23" customFormat="1" ht="15.6" spans="1:35">
      <c r="A8" s="27" t="s">
        <v>674</v>
      </c>
      <c r="B8" s="29" t="s">
        <v>34</v>
      </c>
      <c r="C8" s="30" t="s">
        <v>672</v>
      </c>
      <c r="D8" s="30">
        <v>20253173028</v>
      </c>
      <c r="E8" s="29" t="s">
        <v>675</v>
      </c>
      <c r="F8" s="29" t="s">
        <v>57</v>
      </c>
      <c r="G8" s="29" t="s">
        <v>676</v>
      </c>
      <c r="H8" s="29" t="s">
        <v>272</v>
      </c>
      <c r="I8" s="29" t="s">
        <v>348</v>
      </c>
      <c r="J8" s="54">
        <v>369</v>
      </c>
      <c r="K8" s="55">
        <v>88.7</v>
      </c>
      <c r="L8" s="30">
        <v>76.78</v>
      </c>
      <c r="M8" s="30">
        <v>76.78</v>
      </c>
      <c r="N8" s="30">
        <f>J8*0.2*0.8+K8*0.2</f>
        <v>76.78</v>
      </c>
      <c r="O8" s="30">
        <v>0</v>
      </c>
      <c r="P8" s="30">
        <v>0</v>
      </c>
      <c r="Q8" s="30">
        <v>0</v>
      </c>
      <c r="R8" s="30">
        <v>0</v>
      </c>
      <c r="S8" s="30">
        <v>0</v>
      </c>
      <c r="T8" s="30">
        <v>0</v>
      </c>
      <c r="U8" s="30">
        <v>0</v>
      </c>
      <c r="V8" s="30">
        <v>0</v>
      </c>
      <c r="W8" s="30">
        <v>0</v>
      </c>
      <c r="X8" s="30">
        <v>76.78</v>
      </c>
      <c r="Y8" s="30">
        <v>76.78</v>
      </c>
      <c r="Z8" s="30">
        <v>76.78</v>
      </c>
      <c r="AA8" s="76" t="s">
        <v>44</v>
      </c>
      <c r="AB8" s="76" t="s">
        <v>44</v>
      </c>
      <c r="AC8" s="76" t="s">
        <v>44</v>
      </c>
      <c r="AD8" s="29" t="s">
        <v>420</v>
      </c>
      <c r="AE8" s="76" t="s">
        <v>350</v>
      </c>
      <c r="AF8" s="75">
        <v>76.78</v>
      </c>
      <c r="AG8" s="75">
        <v>76.78</v>
      </c>
      <c r="AH8" s="76" t="s">
        <v>44</v>
      </c>
      <c r="AI8" s="76" t="s">
        <v>351</v>
      </c>
    </row>
    <row r="9" s="23" customFormat="1" ht="15.6" spans="1:35">
      <c r="A9" s="27" t="s">
        <v>677</v>
      </c>
      <c r="B9" s="29" t="s">
        <v>34</v>
      </c>
      <c r="C9" s="30" t="s">
        <v>660</v>
      </c>
      <c r="D9" s="30">
        <v>20253185062</v>
      </c>
      <c r="E9" s="29" t="s">
        <v>678</v>
      </c>
      <c r="F9" s="29" t="s">
        <v>37</v>
      </c>
      <c r="G9" s="29" t="s">
        <v>316</v>
      </c>
      <c r="H9" s="29" t="s">
        <v>272</v>
      </c>
      <c r="I9" s="29" t="s">
        <v>348</v>
      </c>
      <c r="J9" s="54">
        <v>368</v>
      </c>
      <c r="K9" s="55">
        <v>89.44</v>
      </c>
      <c r="L9" s="30">
        <v>76.768</v>
      </c>
      <c r="M9" s="30">
        <v>76.768</v>
      </c>
      <c r="N9" s="30">
        <v>76.768</v>
      </c>
      <c r="O9" s="29" t="s">
        <v>44</v>
      </c>
      <c r="P9" s="29" t="s">
        <v>44</v>
      </c>
      <c r="Q9" s="29" t="s">
        <v>44</v>
      </c>
      <c r="R9" s="29" t="s">
        <v>44</v>
      </c>
      <c r="S9" s="29" t="s">
        <v>44</v>
      </c>
      <c r="T9" s="29" t="s">
        <v>44</v>
      </c>
      <c r="U9" s="29" t="s">
        <v>44</v>
      </c>
      <c r="V9" s="29" t="s">
        <v>44</v>
      </c>
      <c r="W9" s="29" t="s">
        <v>44</v>
      </c>
      <c r="X9" s="30">
        <v>76.768</v>
      </c>
      <c r="Y9" s="30">
        <v>76.768</v>
      </c>
      <c r="Z9" s="30">
        <v>76.768</v>
      </c>
      <c r="AA9" s="29" t="s">
        <v>44</v>
      </c>
      <c r="AB9" s="29" t="s">
        <v>44</v>
      </c>
      <c r="AC9" s="29" t="s">
        <v>44</v>
      </c>
      <c r="AD9" s="29" t="s">
        <v>46</v>
      </c>
      <c r="AE9" s="29" t="s">
        <v>662</v>
      </c>
      <c r="AF9" s="75">
        <v>76.768</v>
      </c>
      <c r="AG9" s="75">
        <v>76.768</v>
      </c>
      <c r="AH9" s="76" t="s">
        <v>44</v>
      </c>
      <c r="AI9" s="29" t="s">
        <v>663</v>
      </c>
    </row>
    <row r="10" s="23" customFormat="1" ht="15.6" spans="1:35">
      <c r="A10" s="27" t="s">
        <v>679</v>
      </c>
      <c r="B10" s="29" t="s">
        <v>34</v>
      </c>
      <c r="C10" s="29" t="s">
        <v>327</v>
      </c>
      <c r="D10" s="30">
        <v>20253185024</v>
      </c>
      <c r="E10" s="29" t="s">
        <v>680</v>
      </c>
      <c r="F10" s="29" t="s">
        <v>57</v>
      </c>
      <c r="G10" s="29" t="s">
        <v>316</v>
      </c>
      <c r="H10" s="29" t="s">
        <v>272</v>
      </c>
      <c r="I10" s="29" t="s">
        <v>348</v>
      </c>
      <c r="J10" s="54">
        <v>377</v>
      </c>
      <c r="K10" s="55">
        <v>81.94</v>
      </c>
      <c r="L10" s="30">
        <v>76.708</v>
      </c>
      <c r="M10" s="30">
        <v>76.708</v>
      </c>
      <c r="N10" s="30">
        <f t="shared" si="0"/>
        <v>76.708</v>
      </c>
      <c r="O10" s="30">
        <v>0</v>
      </c>
      <c r="P10" s="30">
        <v>0</v>
      </c>
      <c r="Q10" s="30">
        <v>0</v>
      </c>
      <c r="R10" s="30">
        <v>0</v>
      </c>
      <c r="S10" s="30">
        <v>0</v>
      </c>
      <c r="T10" s="30">
        <v>0</v>
      </c>
      <c r="U10" s="30">
        <v>0</v>
      </c>
      <c r="V10" s="30">
        <v>0</v>
      </c>
      <c r="W10" s="30">
        <v>0</v>
      </c>
      <c r="X10" s="30">
        <v>76.708</v>
      </c>
      <c r="Y10" s="30">
        <v>76.708</v>
      </c>
      <c r="Z10" s="30">
        <v>76.708</v>
      </c>
      <c r="AA10" s="29" t="s">
        <v>44</v>
      </c>
      <c r="AB10" s="29" t="s">
        <v>44</v>
      </c>
      <c r="AC10" s="29" t="s">
        <v>44</v>
      </c>
      <c r="AD10" s="29" t="s">
        <v>65</v>
      </c>
      <c r="AE10" s="29" t="s">
        <v>668</v>
      </c>
      <c r="AF10" s="75">
        <f t="shared" si="1"/>
        <v>76.708</v>
      </c>
      <c r="AG10" s="75">
        <f t="shared" si="2"/>
        <v>76.708</v>
      </c>
      <c r="AH10" s="29" t="s">
        <v>44</v>
      </c>
      <c r="AI10" s="29" t="s">
        <v>331</v>
      </c>
    </row>
    <row r="11" s="23" customFormat="1" ht="15.6" spans="1:35">
      <c r="A11" s="27" t="s">
        <v>681</v>
      </c>
      <c r="B11" s="28" t="s">
        <v>34</v>
      </c>
      <c r="C11" s="28" t="s">
        <v>270</v>
      </c>
      <c r="D11" s="27">
        <v>20253185070</v>
      </c>
      <c r="E11" s="28" t="s">
        <v>682</v>
      </c>
      <c r="F11" s="28" t="s">
        <v>57</v>
      </c>
      <c r="G11" s="28" t="s">
        <v>316</v>
      </c>
      <c r="H11" s="28" t="s">
        <v>272</v>
      </c>
      <c r="I11" s="28" t="s">
        <v>348</v>
      </c>
      <c r="J11" s="52">
        <v>366</v>
      </c>
      <c r="K11" s="53">
        <v>90.62</v>
      </c>
      <c r="L11" s="27">
        <f>(J11*0.2)*0.8+K11*0.2</f>
        <v>76.684</v>
      </c>
      <c r="M11" s="27">
        <v>76.684</v>
      </c>
      <c r="N11" s="27">
        <v>76.684</v>
      </c>
      <c r="O11" s="27"/>
      <c r="P11" s="28" t="s">
        <v>44</v>
      </c>
      <c r="Q11" s="28" t="s">
        <v>44</v>
      </c>
      <c r="R11" s="27"/>
      <c r="S11" s="28" t="s">
        <v>44</v>
      </c>
      <c r="T11" s="28" t="s">
        <v>44</v>
      </c>
      <c r="U11" s="27"/>
      <c r="V11" s="28" t="s">
        <v>44</v>
      </c>
      <c r="W11" s="28" t="s">
        <v>44</v>
      </c>
      <c r="X11" s="27">
        <v>76.684</v>
      </c>
      <c r="Y11" s="27">
        <v>76.684</v>
      </c>
      <c r="Z11" s="27">
        <v>76.684</v>
      </c>
      <c r="AA11" s="27"/>
      <c r="AB11" s="28" t="s">
        <v>44</v>
      </c>
      <c r="AC11" s="28" t="s">
        <v>44</v>
      </c>
      <c r="AD11" s="28" t="s">
        <v>55</v>
      </c>
      <c r="AE11" s="31" t="s">
        <v>274</v>
      </c>
      <c r="AF11" s="75">
        <v>76.684</v>
      </c>
      <c r="AG11" s="75">
        <v>76.684</v>
      </c>
      <c r="AH11" s="31" t="s">
        <v>44</v>
      </c>
      <c r="AI11" s="31" t="s">
        <v>658</v>
      </c>
    </row>
    <row r="12" s="23" customFormat="1" ht="15.6" spans="1:35">
      <c r="A12" s="27" t="s">
        <v>683</v>
      </c>
      <c r="B12" s="29" t="s">
        <v>34</v>
      </c>
      <c r="C12" s="29" t="s">
        <v>319</v>
      </c>
      <c r="D12" s="30">
        <v>20253185063</v>
      </c>
      <c r="E12" s="29" t="s">
        <v>684</v>
      </c>
      <c r="F12" s="29" t="s">
        <v>37</v>
      </c>
      <c r="G12" s="29" t="s">
        <v>316</v>
      </c>
      <c r="H12" s="29" t="s">
        <v>272</v>
      </c>
      <c r="I12" s="29" t="s">
        <v>348</v>
      </c>
      <c r="J12" s="54">
        <v>365</v>
      </c>
      <c r="K12" s="55">
        <v>90.38</v>
      </c>
      <c r="L12" s="30">
        <v>76.476</v>
      </c>
      <c r="M12" s="30">
        <v>76.476</v>
      </c>
      <c r="N12" s="30">
        <v>76.476</v>
      </c>
      <c r="O12" s="29" t="s">
        <v>44</v>
      </c>
      <c r="P12" s="29" t="s">
        <v>44</v>
      </c>
      <c r="Q12" s="29" t="s">
        <v>44</v>
      </c>
      <c r="R12" s="29" t="s">
        <v>44</v>
      </c>
      <c r="S12" s="29" t="s">
        <v>44</v>
      </c>
      <c r="T12" s="30"/>
      <c r="U12" s="29" t="s">
        <v>44</v>
      </c>
      <c r="V12" s="29" t="s">
        <v>44</v>
      </c>
      <c r="W12" s="29" t="s">
        <v>44</v>
      </c>
      <c r="X12" s="30">
        <v>76.476</v>
      </c>
      <c r="Y12" s="30">
        <v>76.476</v>
      </c>
      <c r="Z12" s="30">
        <v>76.476</v>
      </c>
      <c r="AA12" s="29" t="s">
        <v>44</v>
      </c>
      <c r="AB12" s="29" t="s">
        <v>44</v>
      </c>
      <c r="AC12" s="29" t="s">
        <v>44</v>
      </c>
      <c r="AD12" s="29" t="s">
        <v>324</v>
      </c>
      <c r="AE12" s="29" t="s">
        <v>321</v>
      </c>
      <c r="AF12" s="75">
        <v>76.476</v>
      </c>
      <c r="AG12" s="75">
        <v>76.476</v>
      </c>
      <c r="AH12" s="29" t="s">
        <v>44</v>
      </c>
      <c r="AI12" s="29" t="s">
        <v>322</v>
      </c>
    </row>
    <row r="13" s="23" customFormat="1" ht="15.6" spans="1:35">
      <c r="A13" s="27" t="s">
        <v>685</v>
      </c>
      <c r="B13" s="28" t="s">
        <v>34</v>
      </c>
      <c r="C13" s="28" t="s">
        <v>270</v>
      </c>
      <c r="D13" s="27">
        <v>20253185045</v>
      </c>
      <c r="E13" s="28" t="s">
        <v>686</v>
      </c>
      <c r="F13" s="28" t="s">
        <v>57</v>
      </c>
      <c r="G13" s="28" t="s">
        <v>316</v>
      </c>
      <c r="H13" s="28" t="s">
        <v>272</v>
      </c>
      <c r="I13" s="28" t="s">
        <v>348</v>
      </c>
      <c r="J13" s="52">
        <v>369</v>
      </c>
      <c r="K13" s="53">
        <v>86.38</v>
      </c>
      <c r="L13" s="27">
        <f>(J13*0.2)*0.8+K13*0.2</f>
        <v>76.316</v>
      </c>
      <c r="M13" s="27">
        <v>76.316</v>
      </c>
      <c r="N13" s="27">
        <v>76.316</v>
      </c>
      <c r="O13" s="27"/>
      <c r="P13" s="28" t="s">
        <v>44</v>
      </c>
      <c r="Q13" s="28" t="s">
        <v>44</v>
      </c>
      <c r="R13" s="27"/>
      <c r="S13" s="28" t="s">
        <v>44</v>
      </c>
      <c r="T13" s="28" t="s">
        <v>44</v>
      </c>
      <c r="U13" s="27"/>
      <c r="V13" s="28" t="s">
        <v>44</v>
      </c>
      <c r="W13" s="28" t="s">
        <v>44</v>
      </c>
      <c r="X13" s="27">
        <v>76.316</v>
      </c>
      <c r="Y13" s="27">
        <v>76.316</v>
      </c>
      <c r="Z13" s="27">
        <v>76.316</v>
      </c>
      <c r="AA13" s="27"/>
      <c r="AB13" s="28" t="s">
        <v>44</v>
      </c>
      <c r="AC13" s="28" t="s">
        <v>44</v>
      </c>
      <c r="AD13" s="28" t="s">
        <v>372</v>
      </c>
      <c r="AE13" s="31" t="s">
        <v>274</v>
      </c>
      <c r="AF13" s="75">
        <v>76.316</v>
      </c>
      <c r="AG13" s="75">
        <v>76.316</v>
      </c>
      <c r="AH13" s="31" t="s">
        <v>44</v>
      </c>
      <c r="AI13" s="31" t="s">
        <v>658</v>
      </c>
    </row>
    <row r="14" s="23" customFormat="1" ht="15.6" spans="1:35">
      <c r="A14" s="27" t="s">
        <v>687</v>
      </c>
      <c r="B14" s="29" t="s">
        <v>34</v>
      </c>
      <c r="C14" s="29" t="s">
        <v>327</v>
      </c>
      <c r="D14" s="30">
        <v>20253185006</v>
      </c>
      <c r="E14" s="29" t="s">
        <v>688</v>
      </c>
      <c r="F14" s="29" t="s">
        <v>57</v>
      </c>
      <c r="G14" s="29" t="s">
        <v>316</v>
      </c>
      <c r="H14" s="29" t="s">
        <v>272</v>
      </c>
      <c r="I14" s="29" t="s">
        <v>348</v>
      </c>
      <c r="J14" s="54">
        <v>364</v>
      </c>
      <c r="K14" s="55">
        <v>88.96</v>
      </c>
      <c r="L14" s="30">
        <v>76.032</v>
      </c>
      <c r="M14" s="30">
        <v>76.032</v>
      </c>
      <c r="N14" s="30">
        <f>J14*0.8*0.2+K14*0.2</f>
        <v>76.032</v>
      </c>
      <c r="O14" s="30">
        <v>0</v>
      </c>
      <c r="P14" s="30">
        <v>0</v>
      </c>
      <c r="Q14" s="30">
        <v>0</v>
      </c>
      <c r="R14" s="30">
        <v>0</v>
      </c>
      <c r="S14" s="30">
        <v>0</v>
      </c>
      <c r="T14" s="30">
        <v>0</v>
      </c>
      <c r="U14" s="30">
        <v>0</v>
      </c>
      <c r="V14" s="30">
        <v>0</v>
      </c>
      <c r="W14" s="30">
        <v>0</v>
      </c>
      <c r="X14" s="30">
        <v>76.032</v>
      </c>
      <c r="Y14" s="30">
        <v>76.032</v>
      </c>
      <c r="Z14" s="30">
        <v>76.032</v>
      </c>
      <c r="AA14" s="29" t="s">
        <v>44</v>
      </c>
      <c r="AB14" s="29" t="s">
        <v>44</v>
      </c>
      <c r="AC14" s="29" t="s">
        <v>44</v>
      </c>
      <c r="AD14" s="29" t="s">
        <v>480</v>
      </c>
      <c r="AE14" s="29" t="s">
        <v>668</v>
      </c>
      <c r="AF14" s="75">
        <f>Z14</f>
        <v>76.032</v>
      </c>
      <c r="AG14" s="75">
        <f>Z14</f>
        <v>76.032</v>
      </c>
      <c r="AH14" s="29" t="s">
        <v>44</v>
      </c>
      <c r="AI14" s="29" t="s">
        <v>331</v>
      </c>
    </row>
    <row r="15" s="23" customFormat="1" ht="15.6" spans="1:35">
      <c r="A15" s="27" t="s">
        <v>689</v>
      </c>
      <c r="B15" s="33" t="s">
        <v>34</v>
      </c>
      <c r="C15" s="34" t="s">
        <v>690</v>
      </c>
      <c r="D15" s="35">
        <v>20253185057</v>
      </c>
      <c r="E15" s="33" t="s">
        <v>691</v>
      </c>
      <c r="F15" s="33" t="s">
        <v>57</v>
      </c>
      <c r="G15" s="33" t="s">
        <v>316</v>
      </c>
      <c r="H15" s="33" t="s">
        <v>272</v>
      </c>
      <c r="I15" s="33" t="s">
        <v>348</v>
      </c>
      <c r="J15" s="35">
        <v>362</v>
      </c>
      <c r="K15" s="35">
        <v>89.42</v>
      </c>
      <c r="L15" s="34">
        <v>75.804</v>
      </c>
      <c r="M15" s="34">
        <v>75.804</v>
      </c>
      <c r="N15" s="34">
        <v>75.804</v>
      </c>
      <c r="O15" s="33" t="s">
        <v>44</v>
      </c>
      <c r="P15" s="57" t="s">
        <v>44</v>
      </c>
      <c r="Q15" s="34"/>
      <c r="R15" s="57" t="s">
        <v>44</v>
      </c>
      <c r="S15" s="57" t="s">
        <v>44</v>
      </c>
      <c r="T15" s="34"/>
      <c r="U15" s="33" t="s">
        <v>44</v>
      </c>
      <c r="V15" s="33" t="s">
        <v>44</v>
      </c>
      <c r="W15" s="33" t="s">
        <v>44</v>
      </c>
      <c r="X15" s="35">
        <v>75.804</v>
      </c>
      <c r="Y15" s="34">
        <v>75.804</v>
      </c>
      <c r="Z15" s="34">
        <v>75.804</v>
      </c>
      <c r="AA15" s="33" t="s">
        <v>44</v>
      </c>
      <c r="AB15" s="33" t="s">
        <v>44</v>
      </c>
      <c r="AC15" s="33" t="s">
        <v>44</v>
      </c>
      <c r="AD15" s="33" t="s">
        <v>349</v>
      </c>
      <c r="AE15" s="33" t="s">
        <v>692</v>
      </c>
      <c r="AF15" s="75">
        <v>75.804</v>
      </c>
      <c r="AG15" s="75">
        <v>75.804</v>
      </c>
      <c r="AH15" s="76" t="s">
        <v>44</v>
      </c>
      <c r="AI15" s="81" t="s">
        <v>482</v>
      </c>
    </row>
    <row r="16" s="23" customFormat="1" ht="15.6" spans="1:35">
      <c r="A16" s="27" t="s">
        <v>693</v>
      </c>
      <c r="B16" s="33" t="s">
        <v>34</v>
      </c>
      <c r="C16" s="34" t="s">
        <v>690</v>
      </c>
      <c r="D16" s="35">
        <v>20253185067</v>
      </c>
      <c r="E16" s="33" t="s">
        <v>694</v>
      </c>
      <c r="F16" s="33" t="s">
        <v>37</v>
      </c>
      <c r="G16" s="33" t="s">
        <v>316</v>
      </c>
      <c r="H16" s="33" t="s">
        <v>272</v>
      </c>
      <c r="I16" s="33" t="s">
        <v>348</v>
      </c>
      <c r="J16" s="35">
        <v>360</v>
      </c>
      <c r="K16" s="35">
        <v>90.88</v>
      </c>
      <c r="L16" s="35">
        <v>75.776</v>
      </c>
      <c r="M16" s="35">
        <v>75.776</v>
      </c>
      <c r="N16" s="35">
        <v>75.776</v>
      </c>
      <c r="O16" s="33" t="s">
        <v>44</v>
      </c>
      <c r="P16" s="57" t="s">
        <v>44</v>
      </c>
      <c r="Q16" s="34"/>
      <c r="R16" s="57" t="s">
        <v>44</v>
      </c>
      <c r="S16" s="57" t="s">
        <v>44</v>
      </c>
      <c r="T16" s="34"/>
      <c r="U16" s="33" t="s">
        <v>44</v>
      </c>
      <c r="V16" s="33" t="s">
        <v>44</v>
      </c>
      <c r="W16" s="33" t="s">
        <v>44</v>
      </c>
      <c r="X16" s="35">
        <v>75.776</v>
      </c>
      <c r="Y16" s="35">
        <v>75.776</v>
      </c>
      <c r="Z16" s="35">
        <v>75.776</v>
      </c>
      <c r="AA16" s="33" t="s">
        <v>44</v>
      </c>
      <c r="AB16" s="33" t="s">
        <v>44</v>
      </c>
      <c r="AC16" s="33" t="s">
        <v>44</v>
      </c>
      <c r="AD16" s="33" t="s">
        <v>164</v>
      </c>
      <c r="AE16" s="33" t="s">
        <v>692</v>
      </c>
      <c r="AF16" s="56">
        <v>75.776</v>
      </c>
      <c r="AG16" s="56">
        <v>75.776</v>
      </c>
      <c r="AH16" s="76" t="s">
        <v>44</v>
      </c>
      <c r="AI16" s="81" t="s">
        <v>482</v>
      </c>
    </row>
    <row r="17" s="23" customFormat="1" ht="15.6" spans="1:35">
      <c r="A17" s="27" t="s">
        <v>695</v>
      </c>
      <c r="B17" s="29" t="s">
        <v>34</v>
      </c>
      <c r="C17" s="30" t="s">
        <v>696</v>
      </c>
      <c r="D17" s="30">
        <v>20253185023</v>
      </c>
      <c r="E17" s="29" t="s">
        <v>697</v>
      </c>
      <c r="F17" s="29" t="s">
        <v>37</v>
      </c>
      <c r="G17" s="29" t="s">
        <v>316</v>
      </c>
      <c r="H17" s="29" t="s">
        <v>272</v>
      </c>
      <c r="I17" s="29" t="s">
        <v>348</v>
      </c>
      <c r="J17" s="54">
        <v>362</v>
      </c>
      <c r="K17" s="55">
        <v>89.22</v>
      </c>
      <c r="L17" s="30">
        <v>75.764</v>
      </c>
      <c r="M17" s="30">
        <v>75.764</v>
      </c>
      <c r="N17" s="30">
        <f t="shared" ref="N17:N20" si="3">J17*0.16+K17*0.2</f>
        <v>75.764</v>
      </c>
      <c r="O17" s="30">
        <v>0</v>
      </c>
      <c r="P17" s="30">
        <v>0</v>
      </c>
      <c r="Q17" s="30">
        <v>0</v>
      </c>
      <c r="R17" s="30">
        <v>0</v>
      </c>
      <c r="S17" s="30">
        <v>0</v>
      </c>
      <c r="T17" s="30">
        <v>0</v>
      </c>
      <c r="U17" s="30">
        <v>0</v>
      </c>
      <c r="V17" s="30">
        <v>0</v>
      </c>
      <c r="W17" s="30">
        <v>0</v>
      </c>
      <c r="X17" s="30">
        <v>75.764</v>
      </c>
      <c r="Y17" s="30">
        <v>75.764</v>
      </c>
      <c r="Z17" s="30">
        <v>75.764</v>
      </c>
      <c r="AA17" s="29" t="s">
        <v>44</v>
      </c>
      <c r="AB17" s="29" t="s">
        <v>44</v>
      </c>
      <c r="AC17" s="29" t="s">
        <v>44</v>
      </c>
      <c r="AD17" s="29" t="s">
        <v>344</v>
      </c>
      <c r="AE17" s="29" t="s">
        <v>331</v>
      </c>
      <c r="AF17" s="75">
        <v>75.764</v>
      </c>
      <c r="AG17" s="75">
        <v>75.764</v>
      </c>
      <c r="AH17" s="29" t="s">
        <v>44</v>
      </c>
      <c r="AI17" s="29" t="s">
        <v>340</v>
      </c>
    </row>
    <row r="18" s="23" customFormat="1" ht="15.6" spans="1:35">
      <c r="A18" s="27" t="s">
        <v>698</v>
      </c>
      <c r="B18" s="29" t="s">
        <v>34</v>
      </c>
      <c r="C18" s="30" t="s">
        <v>696</v>
      </c>
      <c r="D18" s="30">
        <v>20253185097</v>
      </c>
      <c r="E18" s="29" t="s">
        <v>699</v>
      </c>
      <c r="F18" s="29" t="s">
        <v>37</v>
      </c>
      <c r="G18" s="29" t="s">
        <v>316</v>
      </c>
      <c r="H18" s="29" t="s">
        <v>272</v>
      </c>
      <c r="I18" s="29" t="s">
        <v>348</v>
      </c>
      <c r="J18" s="54">
        <v>367</v>
      </c>
      <c r="K18" s="55">
        <v>84.68</v>
      </c>
      <c r="L18" s="30">
        <v>75.656</v>
      </c>
      <c r="M18" s="30">
        <v>75.656</v>
      </c>
      <c r="N18" s="30">
        <f t="shared" si="3"/>
        <v>75.656</v>
      </c>
      <c r="O18" s="30">
        <v>0</v>
      </c>
      <c r="P18" s="30">
        <v>0</v>
      </c>
      <c r="Q18" s="30">
        <v>0</v>
      </c>
      <c r="R18" s="30">
        <v>0</v>
      </c>
      <c r="S18" s="30">
        <v>0</v>
      </c>
      <c r="T18" s="30">
        <v>0</v>
      </c>
      <c r="U18" s="30">
        <v>0</v>
      </c>
      <c r="V18" s="30">
        <v>0</v>
      </c>
      <c r="W18" s="30">
        <v>0</v>
      </c>
      <c r="X18" s="30">
        <v>75.656</v>
      </c>
      <c r="Y18" s="30">
        <v>75.656</v>
      </c>
      <c r="Z18" s="30">
        <v>75.656</v>
      </c>
      <c r="AA18" s="29" t="s">
        <v>44</v>
      </c>
      <c r="AB18" s="29" t="s">
        <v>44</v>
      </c>
      <c r="AC18" s="29" t="s">
        <v>44</v>
      </c>
      <c r="AD18" s="29" t="s">
        <v>422</v>
      </c>
      <c r="AE18" s="29" t="s">
        <v>331</v>
      </c>
      <c r="AF18" s="56">
        <v>75.656</v>
      </c>
      <c r="AG18" s="75">
        <v>75.656</v>
      </c>
      <c r="AH18" s="29" t="s">
        <v>44</v>
      </c>
      <c r="AI18" s="29" t="s">
        <v>340</v>
      </c>
    </row>
    <row r="19" s="23" customFormat="1" ht="93.6" spans="1:35">
      <c r="A19" s="27" t="s">
        <v>700</v>
      </c>
      <c r="B19" s="31" t="s">
        <v>34</v>
      </c>
      <c r="C19" s="32" t="s">
        <v>664</v>
      </c>
      <c r="D19" s="32">
        <v>20253185009</v>
      </c>
      <c r="E19" s="31" t="s">
        <v>701</v>
      </c>
      <c r="F19" s="31" t="s">
        <v>37</v>
      </c>
      <c r="G19" s="31" t="s">
        <v>316</v>
      </c>
      <c r="H19" s="31" t="s">
        <v>272</v>
      </c>
      <c r="I19" s="31" t="s">
        <v>348</v>
      </c>
      <c r="J19" s="54">
        <v>362</v>
      </c>
      <c r="K19" s="55">
        <v>88.24</v>
      </c>
      <c r="L19" s="32">
        <v>75.568</v>
      </c>
      <c r="M19" s="32">
        <f>(J19*0.2)*0.8+K19*0.2</f>
        <v>75.568</v>
      </c>
      <c r="N19" s="56">
        <v>75.568</v>
      </c>
      <c r="O19" s="31" t="s">
        <v>44</v>
      </c>
      <c r="P19" s="56">
        <v>0</v>
      </c>
      <c r="Q19" s="56">
        <v>0</v>
      </c>
      <c r="R19" s="31" t="s">
        <v>702</v>
      </c>
      <c r="S19" s="56">
        <v>2</v>
      </c>
      <c r="T19" s="32" t="s">
        <v>703</v>
      </c>
      <c r="U19" s="31" t="s">
        <v>44</v>
      </c>
      <c r="V19" s="31" t="s">
        <v>44</v>
      </c>
      <c r="W19" s="31" t="s">
        <v>44</v>
      </c>
      <c r="X19" s="32">
        <v>77.568</v>
      </c>
      <c r="Y19" s="56">
        <v>77.568</v>
      </c>
      <c r="Z19" s="56">
        <v>75.568</v>
      </c>
      <c r="AA19" s="31" t="s">
        <v>44</v>
      </c>
      <c r="AB19" s="31" t="s">
        <v>44</v>
      </c>
      <c r="AC19" s="28" t="s">
        <v>704</v>
      </c>
      <c r="AD19" s="31" t="s">
        <v>284</v>
      </c>
      <c r="AE19" s="31" t="s">
        <v>285</v>
      </c>
      <c r="AF19" s="56">
        <v>75.568</v>
      </c>
      <c r="AG19" s="56">
        <v>75.568</v>
      </c>
      <c r="AH19" s="28" t="s">
        <v>704</v>
      </c>
      <c r="AI19" s="28" t="s">
        <v>47</v>
      </c>
    </row>
    <row r="20" s="23" customFormat="1" ht="15.6" spans="1:35">
      <c r="A20" s="27" t="s">
        <v>705</v>
      </c>
      <c r="B20" s="29" t="s">
        <v>34</v>
      </c>
      <c r="C20" s="30" t="s">
        <v>696</v>
      </c>
      <c r="D20" s="30">
        <v>20253185097</v>
      </c>
      <c r="E20" s="29" t="s">
        <v>706</v>
      </c>
      <c r="F20" s="29" t="s">
        <v>57</v>
      </c>
      <c r="G20" s="29" t="s">
        <v>316</v>
      </c>
      <c r="H20" s="29" t="s">
        <v>272</v>
      </c>
      <c r="I20" s="29" t="s">
        <v>348</v>
      </c>
      <c r="J20" s="54">
        <v>363</v>
      </c>
      <c r="K20" s="55">
        <v>86.36</v>
      </c>
      <c r="L20" s="30">
        <v>75.352</v>
      </c>
      <c r="M20" s="30">
        <v>75.352</v>
      </c>
      <c r="N20" s="30">
        <f t="shared" si="3"/>
        <v>75.352</v>
      </c>
      <c r="O20" s="30">
        <v>0</v>
      </c>
      <c r="P20" s="30">
        <v>0</v>
      </c>
      <c r="Q20" s="30">
        <v>0</v>
      </c>
      <c r="R20" s="30">
        <v>0</v>
      </c>
      <c r="S20" s="30">
        <v>0</v>
      </c>
      <c r="T20" s="30">
        <v>0</v>
      </c>
      <c r="U20" s="30">
        <v>0</v>
      </c>
      <c r="V20" s="30">
        <v>0</v>
      </c>
      <c r="W20" s="30">
        <v>0</v>
      </c>
      <c r="X20" s="30">
        <v>75.352</v>
      </c>
      <c r="Y20" s="30">
        <v>75.352</v>
      </c>
      <c r="Z20" s="30">
        <v>75.352</v>
      </c>
      <c r="AA20" s="29" t="s">
        <v>44</v>
      </c>
      <c r="AB20" s="29" t="s">
        <v>44</v>
      </c>
      <c r="AC20" s="29" t="s">
        <v>44</v>
      </c>
      <c r="AD20" s="29" t="s">
        <v>545</v>
      </c>
      <c r="AE20" s="29" t="s">
        <v>331</v>
      </c>
      <c r="AF20" s="56">
        <v>75.352</v>
      </c>
      <c r="AG20" s="56">
        <v>75.352</v>
      </c>
      <c r="AH20" s="29" t="s">
        <v>44</v>
      </c>
      <c r="AI20" s="29" t="s">
        <v>340</v>
      </c>
    </row>
    <row r="21" s="23" customFormat="1" ht="15.6" spans="1:35">
      <c r="A21" s="27" t="s">
        <v>707</v>
      </c>
      <c r="B21" s="29" t="s">
        <v>34</v>
      </c>
      <c r="C21" s="30" t="s">
        <v>660</v>
      </c>
      <c r="D21" s="30">
        <v>20253185100</v>
      </c>
      <c r="E21" s="29" t="s">
        <v>708</v>
      </c>
      <c r="F21" s="29" t="s">
        <v>37</v>
      </c>
      <c r="G21" s="29" t="s">
        <v>316</v>
      </c>
      <c r="H21" s="29" t="s">
        <v>272</v>
      </c>
      <c r="I21" s="29" t="s">
        <v>348</v>
      </c>
      <c r="J21" s="54">
        <v>356</v>
      </c>
      <c r="K21" s="55">
        <v>89.54</v>
      </c>
      <c r="L21" s="30">
        <v>74.868</v>
      </c>
      <c r="M21" s="30">
        <v>74.868</v>
      </c>
      <c r="N21" s="30">
        <v>74.868</v>
      </c>
      <c r="O21" s="29" t="s">
        <v>44</v>
      </c>
      <c r="P21" s="29" t="s">
        <v>44</v>
      </c>
      <c r="Q21" s="29" t="s">
        <v>44</v>
      </c>
      <c r="R21" s="29" t="s">
        <v>44</v>
      </c>
      <c r="S21" s="29" t="s">
        <v>44</v>
      </c>
      <c r="T21" s="29" t="s">
        <v>44</v>
      </c>
      <c r="U21" s="29" t="s">
        <v>44</v>
      </c>
      <c r="V21" s="29" t="s">
        <v>44</v>
      </c>
      <c r="W21" s="29" t="s">
        <v>44</v>
      </c>
      <c r="X21" s="30">
        <v>74.868</v>
      </c>
      <c r="Y21" s="30">
        <v>74.868</v>
      </c>
      <c r="Z21" s="30">
        <v>74.868</v>
      </c>
      <c r="AA21" s="29" t="s">
        <v>44</v>
      </c>
      <c r="AB21" s="29" t="s">
        <v>44</v>
      </c>
      <c r="AC21" s="29" t="s">
        <v>44</v>
      </c>
      <c r="AD21" s="29" t="s">
        <v>305</v>
      </c>
      <c r="AE21" s="29" t="s">
        <v>662</v>
      </c>
      <c r="AF21" s="75">
        <v>74.868</v>
      </c>
      <c r="AG21" s="75">
        <v>74.868</v>
      </c>
      <c r="AH21" s="76" t="s">
        <v>44</v>
      </c>
      <c r="AI21" s="29" t="s">
        <v>663</v>
      </c>
    </row>
    <row r="22" s="23" customFormat="1" ht="15.6" spans="1:35">
      <c r="A22" s="27" t="s">
        <v>709</v>
      </c>
      <c r="B22" s="29" t="s">
        <v>34</v>
      </c>
      <c r="C22" s="29" t="s">
        <v>327</v>
      </c>
      <c r="D22" s="30">
        <v>20253185037</v>
      </c>
      <c r="E22" s="29" t="s">
        <v>710</v>
      </c>
      <c r="F22" s="29" t="s">
        <v>57</v>
      </c>
      <c r="G22" s="29" t="s">
        <v>316</v>
      </c>
      <c r="H22" s="29" t="s">
        <v>272</v>
      </c>
      <c r="I22" s="29" t="s">
        <v>348</v>
      </c>
      <c r="J22" s="54">
        <v>357</v>
      </c>
      <c r="K22" s="55">
        <v>87.94</v>
      </c>
      <c r="L22" s="30">
        <v>79.67</v>
      </c>
      <c r="M22" s="30">
        <v>74.708</v>
      </c>
      <c r="N22" s="30">
        <f t="shared" ref="N22:N26" si="4">J22*0.8*0.2+K22*0.2</f>
        <v>74.708</v>
      </c>
      <c r="O22" s="30">
        <v>0</v>
      </c>
      <c r="P22" s="30">
        <v>0</v>
      </c>
      <c r="Q22" s="30">
        <v>0</v>
      </c>
      <c r="R22" s="30">
        <v>0</v>
      </c>
      <c r="S22" s="30">
        <v>0</v>
      </c>
      <c r="T22" s="30">
        <v>0</v>
      </c>
      <c r="U22" s="30">
        <v>0</v>
      </c>
      <c r="V22" s="30">
        <v>0</v>
      </c>
      <c r="W22" s="30">
        <v>0</v>
      </c>
      <c r="X22" s="30">
        <v>74.708</v>
      </c>
      <c r="Y22" s="30">
        <v>74.708</v>
      </c>
      <c r="Z22" s="30">
        <v>74.708</v>
      </c>
      <c r="AA22" s="29" t="s">
        <v>44</v>
      </c>
      <c r="AB22" s="29" t="s">
        <v>44</v>
      </c>
      <c r="AC22" s="29" t="s">
        <v>44</v>
      </c>
      <c r="AD22" s="29" t="s">
        <v>594</v>
      </c>
      <c r="AE22" s="29" t="s">
        <v>668</v>
      </c>
      <c r="AF22" s="75">
        <f t="shared" ref="AF22:AF26" si="5">Z22</f>
        <v>74.708</v>
      </c>
      <c r="AG22" s="75">
        <f t="shared" ref="AG22:AG26" si="6">Z22</f>
        <v>74.708</v>
      </c>
      <c r="AH22" s="29" t="s">
        <v>44</v>
      </c>
      <c r="AI22" s="29" t="s">
        <v>331</v>
      </c>
    </row>
    <row r="23" s="23" customFormat="1" ht="15.6" spans="1:35">
      <c r="A23" s="27" t="s">
        <v>711</v>
      </c>
      <c r="B23" s="29" t="s">
        <v>34</v>
      </c>
      <c r="C23" s="30" t="s">
        <v>696</v>
      </c>
      <c r="D23" s="30">
        <v>20253185028</v>
      </c>
      <c r="E23" s="29" t="s">
        <v>712</v>
      </c>
      <c r="F23" s="29" t="s">
        <v>37</v>
      </c>
      <c r="G23" s="29" t="s">
        <v>316</v>
      </c>
      <c r="H23" s="29" t="s">
        <v>272</v>
      </c>
      <c r="I23" s="29" t="s">
        <v>348</v>
      </c>
      <c r="J23" s="54">
        <v>367</v>
      </c>
      <c r="K23" s="55">
        <v>79.1</v>
      </c>
      <c r="L23" s="30">
        <v>74.54</v>
      </c>
      <c r="M23" s="30">
        <v>74.522</v>
      </c>
      <c r="N23" s="30">
        <f>J23*0.16+K23*0.2</f>
        <v>74.54</v>
      </c>
      <c r="O23" s="30">
        <v>0</v>
      </c>
      <c r="P23" s="30">
        <v>0</v>
      </c>
      <c r="Q23" s="30">
        <v>0</v>
      </c>
      <c r="R23" s="30">
        <v>0</v>
      </c>
      <c r="S23" s="30">
        <v>0</v>
      </c>
      <c r="T23" s="30">
        <v>0</v>
      </c>
      <c r="U23" s="30">
        <v>0</v>
      </c>
      <c r="V23" s="30">
        <v>0</v>
      </c>
      <c r="W23" s="30">
        <v>0</v>
      </c>
      <c r="X23" s="30">
        <v>74.54</v>
      </c>
      <c r="Y23" s="30">
        <v>74.522</v>
      </c>
      <c r="Z23" s="30">
        <v>74.522</v>
      </c>
      <c r="AA23" s="29" t="s">
        <v>44</v>
      </c>
      <c r="AB23" s="29" t="s">
        <v>44</v>
      </c>
      <c r="AC23" s="29" t="s">
        <v>44</v>
      </c>
      <c r="AD23" s="29" t="s">
        <v>534</v>
      </c>
      <c r="AE23" s="29" t="s">
        <v>331</v>
      </c>
      <c r="AF23" s="56">
        <v>74.54</v>
      </c>
      <c r="AG23" s="56">
        <v>74.54</v>
      </c>
      <c r="AH23" s="29" t="s">
        <v>44</v>
      </c>
      <c r="AI23" s="29" t="s">
        <v>340</v>
      </c>
    </row>
    <row r="24" s="23" customFormat="1" ht="15.6" spans="1:35">
      <c r="A24" s="27" t="s">
        <v>713</v>
      </c>
      <c r="B24" s="29" t="s">
        <v>34</v>
      </c>
      <c r="C24" s="29" t="s">
        <v>327</v>
      </c>
      <c r="D24" s="30">
        <v>20253185116</v>
      </c>
      <c r="E24" s="29" t="s">
        <v>714</v>
      </c>
      <c r="F24" s="29" t="s">
        <v>37</v>
      </c>
      <c r="G24" s="29" t="s">
        <v>316</v>
      </c>
      <c r="H24" s="29" t="s">
        <v>272</v>
      </c>
      <c r="I24" s="29" t="s">
        <v>348</v>
      </c>
      <c r="J24" s="54">
        <v>355</v>
      </c>
      <c r="K24" s="55">
        <v>87.1</v>
      </c>
      <c r="L24" s="30">
        <v>74.22</v>
      </c>
      <c r="M24" s="30">
        <v>74.22</v>
      </c>
      <c r="N24" s="30">
        <f t="shared" si="4"/>
        <v>74.22</v>
      </c>
      <c r="O24" s="30">
        <v>0</v>
      </c>
      <c r="P24" s="30">
        <v>0</v>
      </c>
      <c r="Q24" s="30">
        <v>0</v>
      </c>
      <c r="R24" s="30">
        <v>0</v>
      </c>
      <c r="S24" s="30">
        <v>0</v>
      </c>
      <c r="T24" s="30">
        <v>0</v>
      </c>
      <c r="U24" s="30">
        <v>0</v>
      </c>
      <c r="V24" s="30">
        <v>0</v>
      </c>
      <c r="W24" s="30">
        <v>0</v>
      </c>
      <c r="X24" s="30">
        <v>74.22</v>
      </c>
      <c r="Y24" s="30">
        <v>74.22</v>
      </c>
      <c r="Z24" s="30">
        <v>74.22</v>
      </c>
      <c r="AA24" s="29" t="s">
        <v>44</v>
      </c>
      <c r="AB24" s="29" t="s">
        <v>44</v>
      </c>
      <c r="AC24" s="29" t="s">
        <v>44</v>
      </c>
      <c r="AD24" s="29" t="s">
        <v>524</v>
      </c>
      <c r="AE24" s="29" t="s">
        <v>668</v>
      </c>
      <c r="AF24" s="75">
        <f t="shared" si="5"/>
        <v>74.22</v>
      </c>
      <c r="AG24" s="75">
        <f t="shared" si="6"/>
        <v>74.22</v>
      </c>
      <c r="AH24" s="29" t="s">
        <v>44</v>
      </c>
      <c r="AI24" s="29" t="s">
        <v>331</v>
      </c>
    </row>
    <row r="25" s="24" customFormat="1" ht="409.5" spans="1:35">
      <c r="A25" s="36" t="s">
        <v>715</v>
      </c>
      <c r="B25" s="37" t="s">
        <v>34</v>
      </c>
      <c r="C25" s="38" t="s">
        <v>672</v>
      </c>
      <c r="D25" s="38">
        <v>20253185114</v>
      </c>
      <c r="E25" s="37" t="s">
        <v>716</v>
      </c>
      <c r="F25" s="37" t="s">
        <v>57</v>
      </c>
      <c r="G25" s="37" t="s">
        <v>316</v>
      </c>
      <c r="H25" s="37" t="s">
        <v>272</v>
      </c>
      <c r="I25" s="37" t="s">
        <v>348</v>
      </c>
      <c r="J25" s="58">
        <v>320</v>
      </c>
      <c r="K25" s="59">
        <v>79.44</v>
      </c>
      <c r="L25" s="38">
        <v>67.088</v>
      </c>
      <c r="M25" s="38">
        <v>67.088</v>
      </c>
      <c r="N25" s="38">
        <f>J25*0.2*0.8+K25*0.2</f>
        <v>67.088</v>
      </c>
      <c r="O25" s="38">
        <v>0</v>
      </c>
      <c r="P25" s="38">
        <v>0</v>
      </c>
      <c r="Q25" s="38">
        <v>0</v>
      </c>
      <c r="R25" s="70" t="s">
        <v>717</v>
      </c>
      <c r="S25" s="70" t="s">
        <v>718</v>
      </c>
      <c r="T25" s="70" t="s">
        <v>719</v>
      </c>
      <c r="U25" s="38">
        <v>0</v>
      </c>
      <c r="V25" s="38">
        <v>0</v>
      </c>
      <c r="W25" s="38">
        <v>0</v>
      </c>
      <c r="X25" s="38">
        <v>80.088</v>
      </c>
      <c r="Y25" s="38">
        <f>67.088+2+1.5+1.5</f>
        <v>72.088</v>
      </c>
      <c r="Z25" s="38">
        <v>74.088</v>
      </c>
      <c r="AA25" s="72" t="s">
        <v>44</v>
      </c>
      <c r="AB25" s="72" t="s">
        <v>44</v>
      </c>
      <c r="AC25" s="72" t="s">
        <v>44</v>
      </c>
      <c r="AD25" s="37" t="s">
        <v>400</v>
      </c>
      <c r="AE25" s="72" t="s">
        <v>350</v>
      </c>
      <c r="AF25" s="77">
        <v>74.088</v>
      </c>
      <c r="AG25" s="77">
        <v>74.088</v>
      </c>
      <c r="AH25" s="72" t="s">
        <v>44</v>
      </c>
      <c r="AI25" s="72" t="s">
        <v>351</v>
      </c>
    </row>
    <row r="26" s="24" customFormat="1" ht="15.6" spans="1:35">
      <c r="A26" s="36" t="s">
        <v>720</v>
      </c>
      <c r="B26" s="37" t="s">
        <v>34</v>
      </c>
      <c r="C26" s="37" t="s">
        <v>327</v>
      </c>
      <c r="D26" s="38">
        <v>20253185071</v>
      </c>
      <c r="E26" s="37" t="s">
        <v>721</v>
      </c>
      <c r="F26" s="37" t="s">
        <v>57</v>
      </c>
      <c r="G26" s="37" t="s">
        <v>316</v>
      </c>
      <c r="H26" s="37" t="s">
        <v>272</v>
      </c>
      <c r="I26" s="37" t="s">
        <v>348</v>
      </c>
      <c r="J26" s="58">
        <v>354</v>
      </c>
      <c r="K26" s="59">
        <v>86.64</v>
      </c>
      <c r="L26" s="38">
        <v>73.968</v>
      </c>
      <c r="M26" s="38">
        <v>73.968</v>
      </c>
      <c r="N26" s="38">
        <f t="shared" si="4"/>
        <v>73.968</v>
      </c>
      <c r="O26" s="38">
        <v>0</v>
      </c>
      <c r="P26" s="38">
        <v>0</v>
      </c>
      <c r="Q26" s="38">
        <v>0</v>
      </c>
      <c r="R26" s="38">
        <v>0</v>
      </c>
      <c r="S26" s="38">
        <v>0</v>
      </c>
      <c r="T26" s="38">
        <v>0</v>
      </c>
      <c r="U26" s="38">
        <v>0</v>
      </c>
      <c r="V26" s="38">
        <v>0</v>
      </c>
      <c r="W26" s="38">
        <v>0</v>
      </c>
      <c r="X26" s="38">
        <v>73.968</v>
      </c>
      <c r="Y26" s="38">
        <v>73.968</v>
      </c>
      <c r="Z26" s="38">
        <v>73.968</v>
      </c>
      <c r="AA26" s="37" t="s">
        <v>44</v>
      </c>
      <c r="AB26" s="37" t="s">
        <v>44</v>
      </c>
      <c r="AC26" s="37" t="s">
        <v>44</v>
      </c>
      <c r="AD26" s="37" t="s">
        <v>65</v>
      </c>
      <c r="AE26" s="37" t="s">
        <v>668</v>
      </c>
      <c r="AF26" s="77">
        <f t="shared" si="5"/>
        <v>73.968</v>
      </c>
      <c r="AG26" s="77">
        <f t="shared" si="6"/>
        <v>73.968</v>
      </c>
      <c r="AH26" s="37" t="s">
        <v>44</v>
      </c>
      <c r="AI26" s="37" t="s">
        <v>331</v>
      </c>
    </row>
    <row r="27" s="24" customFormat="1" ht="15.6" spans="1:35">
      <c r="A27" s="36" t="s">
        <v>722</v>
      </c>
      <c r="B27" s="39" t="s">
        <v>34</v>
      </c>
      <c r="C27" s="40" t="s">
        <v>664</v>
      </c>
      <c r="D27" s="40">
        <v>20253185058</v>
      </c>
      <c r="E27" s="39" t="s">
        <v>723</v>
      </c>
      <c r="F27" s="39" t="s">
        <v>57</v>
      </c>
      <c r="G27" s="39" t="s">
        <v>316</v>
      </c>
      <c r="H27" s="39" t="s">
        <v>272</v>
      </c>
      <c r="I27" s="39" t="s">
        <v>348</v>
      </c>
      <c r="J27" s="58">
        <v>357</v>
      </c>
      <c r="K27" s="59">
        <v>83.7</v>
      </c>
      <c r="L27" s="40">
        <v>73.86</v>
      </c>
      <c r="M27" s="40">
        <f>(J27*0.2)*0.8+K27*0.2</f>
        <v>73.86</v>
      </c>
      <c r="N27" s="60">
        <v>73.86</v>
      </c>
      <c r="O27" s="40">
        <v>0</v>
      </c>
      <c r="P27" s="40">
        <v>0</v>
      </c>
      <c r="Q27" s="40">
        <v>0</v>
      </c>
      <c r="R27" s="40">
        <v>0</v>
      </c>
      <c r="S27" s="40">
        <v>0</v>
      </c>
      <c r="T27" s="40">
        <v>0</v>
      </c>
      <c r="U27" s="60">
        <v>0</v>
      </c>
      <c r="V27" s="39" t="s">
        <v>44</v>
      </c>
      <c r="W27" s="39" t="s">
        <v>44</v>
      </c>
      <c r="X27" s="40">
        <v>73.86</v>
      </c>
      <c r="Y27" s="60">
        <v>73.86</v>
      </c>
      <c r="Z27" s="60">
        <v>73.86</v>
      </c>
      <c r="AA27" s="39" t="s">
        <v>44</v>
      </c>
      <c r="AB27" s="39" t="s">
        <v>44</v>
      </c>
      <c r="AC27" s="44" t="s">
        <v>44</v>
      </c>
      <c r="AD27" s="39" t="s">
        <v>137</v>
      </c>
      <c r="AE27" s="39" t="s">
        <v>285</v>
      </c>
      <c r="AF27" s="60">
        <v>73.86</v>
      </c>
      <c r="AG27" s="60">
        <v>73.86</v>
      </c>
      <c r="AH27" s="44" t="s">
        <v>44</v>
      </c>
      <c r="AI27" s="44" t="s">
        <v>47</v>
      </c>
    </row>
    <row r="28" s="24" customFormat="1" ht="15.6" spans="1:35">
      <c r="A28" s="36" t="s">
        <v>724</v>
      </c>
      <c r="B28" s="37" t="s">
        <v>34</v>
      </c>
      <c r="C28" s="37" t="s">
        <v>319</v>
      </c>
      <c r="D28" s="38">
        <v>20253185080</v>
      </c>
      <c r="E28" s="37" t="s">
        <v>725</v>
      </c>
      <c r="F28" s="37" t="s">
        <v>57</v>
      </c>
      <c r="G28" s="37" t="s">
        <v>316</v>
      </c>
      <c r="H28" s="37" t="s">
        <v>272</v>
      </c>
      <c r="I28" s="37" t="s">
        <v>348</v>
      </c>
      <c r="J28" s="58">
        <v>346</v>
      </c>
      <c r="K28" s="59">
        <v>91.68</v>
      </c>
      <c r="L28" s="38">
        <v>73.696</v>
      </c>
      <c r="M28" s="38">
        <v>73.696</v>
      </c>
      <c r="N28" s="38">
        <v>73.696</v>
      </c>
      <c r="O28" s="37" t="s">
        <v>44</v>
      </c>
      <c r="P28" s="37" t="s">
        <v>44</v>
      </c>
      <c r="Q28" s="37" t="s">
        <v>44</v>
      </c>
      <c r="R28" s="37" t="s">
        <v>44</v>
      </c>
      <c r="S28" s="37" t="s">
        <v>44</v>
      </c>
      <c r="T28" s="38"/>
      <c r="U28" s="37" t="s">
        <v>44</v>
      </c>
      <c r="V28" s="37" t="s">
        <v>44</v>
      </c>
      <c r="W28" s="37" t="s">
        <v>44</v>
      </c>
      <c r="X28" s="38">
        <v>73.696</v>
      </c>
      <c r="Y28" s="38">
        <v>73.696</v>
      </c>
      <c r="Z28" s="38">
        <v>73.696</v>
      </c>
      <c r="AA28" s="37" t="s">
        <v>44</v>
      </c>
      <c r="AB28" s="37" t="s">
        <v>44</v>
      </c>
      <c r="AC28" s="37" t="s">
        <v>44</v>
      </c>
      <c r="AD28" s="37" t="s">
        <v>164</v>
      </c>
      <c r="AE28" s="37" t="s">
        <v>321</v>
      </c>
      <c r="AF28" s="77">
        <v>73.696</v>
      </c>
      <c r="AG28" s="77">
        <v>73.696</v>
      </c>
      <c r="AH28" s="37" t="s">
        <v>44</v>
      </c>
      <c r="AI28" s="37" t="s">
        <v>322</v>
      </c>
    </row>
    <row r="29" s="24" customFormat="1" ht="15.6" spans="1:35">
      <c r="A29" s="36" t="s">
        <v>726</v>
      </c>
      <c r="B29" s="37" t="s">
        <v>34</v>
      </c>
      <c r="C29" s="38" t="s">
        <v>660</v>
      </c>
      <c r="D29" s="38">
        <v>20253185060</v>
      </c>
      <c r="E29" s="37" t="s">
        <v>727</v>
      </c>
      <c r="F29" s="37" t="s">
        <v>37</v>
      </c>
      <c r="G29" s="37" t="s">
        <v>316</v>
      </c>
      <c r="H29" s="37" t="s">
        <v>272</v>
      </c>
      <c r="I29" s="37" t="s">
        <v>348</v>
      </c>
      <c r="J29" s="58">
        <v>351</v>
      </c>
      <c r="K29" s="59">
        <v>86.96</v>
      </c>
      <c r="L29" s="38">
        <v>73.552</v>
      </c>
      <c r="M29" s="38">
        <v>73.552</v>
      </c>
      <c r="N29" s="38">
        <v>73.552</v>
      </c>
      <c r="O29" s="37" t="s">
        <v>44</v>
      </c>
      <c r="P29" s="37" t="s">
        <v>44</v>
      </c>
      <c r="Q29" s="37" t="s">
        <v>44</v>
      </c>
      <c r="R29" s="37" t="s">
        <v>44</v>
      </c>
      <c r="S29" s="37" t="s">
        <v>44</v>
      </c>
      <c r="T29" s="37" t="s">
        <v>44</v>
      </c>
      <c r="U29" s="37" t="s">
        <v>44</v>
      </c>
      <c r="V29" s="37" t="s">
        <v>44</v>
      </c>
      <c r="W29" s="37" t="s">
        <v>44</v>
      </c>
      <c r="X29" s="38">
        <v>73.552</v>
      </c>
      <c r="Y29" s="38">
        <v>73.552</v>
      </c>
      <c r="Z29" s="38">
        <v>73.552</v>
      </c>
      <c r="AA29" s="37" t="s">
        <v>44</v>
      </c>
      <c r="AB29" s="37" t="s">
        <v>44</v>
      </c>
      <c r="AC29" s="37" t="s">
        <v>44</v>
      </c>
      <c r="AD29" s="37" t="s">
        <v>46</v>
      </c>
      <c r="AE29" s="37" t="s">
        <v>662</v>
      </c>
      <c r="AF29" s="77">
        <v>73.552</v>
      </c>
      <c r="AG29" s="77">
        <v>73.552</v>
      </c>
      <c r="AH29" s="72" t="s">
        <v>44</v>
      </c>
      <c r="AI29" s="37" t="s">
        <v>663</v>
      </c>
    </row>
    <row r="30" s="24" customFormat="1" ht="93.6" spans="1:35">
      <c r="A30" s="36" t="s">
        <v>728</v>
      </c>
      <c r="B30" s="41" t="s">
        <v>34</v>
      </c>
      <c r="C30" s="42" t="s">
        <v>690</v>
      </c>
      <c r="D30" s="43">
        <v>20253185091</v>
      </c>
      <c r="E30" s="41" t="s">
        <v>729</v>
      </c>
      <c r="F30" s="41" t="s">
        <v>57</v>
      </c>
      <c r="G30" s="41" t="s">
        <v>316</v>
      </c>
      <c r="H30" s="41" t="s">
        <v>272</v>
      </c>
      <c r="I30" s="41" t="s">
        <v>348</v>
      </c>
      <c r="J30" s="43">
        <v>345</v>
      </c>
      <c r="K30" s="43">
        <v>85.34</v>
      </c>
      <c r="L30" s="42">
        <v>72.268</v>
      </c>
      <c r="M30" s="42">
        <v>72.268</v>
      </c>
      <c r="N30" s="42">
        <v>72.268</v>
      </c>
      <c r="O30" s="41" t="s">
        <v>44</v>
      </c>
      <c r="P30" s="61" t="s">
        <v>44</v>
      </c>
      <c r="Q30" s="42"/>
      <c r="R30" s="71" t="s">
        <v>730</v>
      </c>
      <c r="S30" s="64">
        <v>1</v>
      </c>
      <c r="T30" s="42">
        <v>1</v>
      </c>
      <c r="U30" s="41" t="s">
        <v>44</v>
      </c>
      <c r="V30" s="41" t="s">
        <v>44</v>
      </c>
      <c r="W30" s="41" t="s">
        <v>44</v>
      </c>
      <c r="X30" s="43">
        <v>73.268</v>
      </c>
      <c r="Y30" s="43">
        <v>73.268</v>
      </c>
      <c r="Z30" s="43">
        <v>73.268</v>
      </c>
      <c r="AA30" s="41" t="s">
        <v>44</v>
      </c>
      <c r="AB30" s="41" t="s">
        <v>44</v>
      </c>
      <c r="AC30" s="41" t="s">
        <v>44</v>
      </c>
      <c r="AD30" s="41" t="s">
        <v>305</v>
      </c>
      <c r="AE30" s="41" t="s">
        <v>692</v>
      </c>
      <c r="AF30" s="60">
        <v>73.268</v>
      </c>
      <c r="AG30" s="60">
        <v>73.268</v>
      </c>
      <c r="AH30" s="72" t="s">
        <v>44</v>
      </c>
      <c r="AI30" s="82" t="s">
        <v>482</v>
      </c>
    </row>
    <row r="31" s="24" customFormat="1" ht="109.2" spans="1:35">
      <c r="A31" s="36" t="s">
        <v>731</v>
      </c>
      <c r="B31" s="44" t="s">
        <v>34</v>
      </c>
      <c r="C31" s="44" t="s">
        <v>270</v>
      </c>
      <c r="D31" s="36">
        <v>20253185105</v>
      </c>
      <c r="E31" s="44" t="s">
        <v>732</v>
      </c>
      <c r="F31" s="44" t="s">
        <v>37</v>
      </c>
      <c r="G31" s="44" t="s">
        <v>316</v>
      </c>
      <c r="H31" s="44" t="s">
        <v>272</v>
      </c>
      <c r="I31" s="44" t="s">
        <v>348</v>
      </c>
      <c r="J31" s="62">
        <v>331</v>
      </c>
      <c r="K31" s="63">
        <v>86.48</v>
      </c>
      <c r="L31" s="36">
        <f>(J31*0.2)*0.8+K31*0.2</f>
        <v>70.256</v>
      </c>
      <c r="M31" s="36">
        <v>70.256</v>
      </c>
      <c r="N31" s="36">
        <v>70.256</v>
      </c>
      <c r="O31" s="36"/>
      <c r="P31" s="44" t="s">
        <v>44</v>
      </c>
      <c r="Q31" s="44" t="s">
        <v>44</v>
      </c>
      <c r="R31" s="44" t="s">
        <v>733</v>
      </c>
      <c r="S31" s="36">
        <v>3</v>
      </c>
      <c r="T31" s="36">
        <v>3</v>
      </c>
      <c r="U31" s="36"/>
      <c r="V31" s="44" t="s">
        <v>44</v>
      </c>
      <c r="W31" s="44" t="s">
        <v>44</v>
      </c>
      <c r="X31" s="36">
        <v>73.256</v>
      </c>
      <c r="Y31" s="36">
        <v>73.256</v>
      </c>
      <c r="Z31" s="36">
        <v>73.256</v>
      </c>
      <c r="AA31" s="36"/>
      <c r="AB31" s="44" t="s">
        <v>44</v>
      </c>
      <c r="AC31" s="44" t="s">
        <v>44</v>
      </c>
      <c r="AD31" s="44" t="s">
        <v>278</v>
      </c>
      <c r="AE31" s="39" t="s">
        <v>274</v>
      </c>
      <c r="AF31" s="77">
        <v>73.256</v>
      </c>
      <c r="AG31" s="77">
        <v>73.256</v>
      </c>
      <c r="AH31" s="39" t="s">
        <v>44</v>
      </c>
      <c r="AI31" s="39" t="s">
        <v>658</v>
      </c>
    </row>
    <row r="32" s="24" customFormat="1" ht="15.6" spans="1:35">
      <c r="A32" s="36" t="s">
        <v>734</v>
      </c>
      <c r="B32" s="37" t="s">
        <v>34</v>
      </c>
      <c r="C32" s="38" t="s">
        <v>672</v>
      </c>
      <c r="D32" s="38">
        <v>20253185095</v>
      </c>
      <c r="E32" s="37" t="s">
        <v>735</v>
      </c>
      <c r="F32" s="37" t="s">
        <v>57</v>
      </c>
      <c r="G32" s="37" t="s">
        <v>316</v>
      </c>
      <c r="H32" s="37" t="s">
        <v>272</v>
      </c>
      <c r="I32" s="37" t="s">
        <v>348</v>
      </c>
      <c r="J32" s="58">
        <v>349</v>
      </c>
      <c r="K32" s="59">
        <v>86.7</v>
      </c>
      <c r="L32" s="38">
        <v>73.18</v>
      </c>
      <c r="M32" s="38">
        <v>73.18</v>
      </c>
      <c r="N32" s="38">
        <f>J32*0.2*0.8+K32*0.2</f>
        <v>73.18</v>
      </c>
      <c r="O32" s="38">
        <v>0</v>
      </c>
      <c r="P32" s="38">
        <v>0</v>
      </c>
      <c r="Q32" s="38">
        <v>0</v>
      </c>
      <c r="R32" s="38">
        <v>0</v>
      </c>
      <c r="S32" s="38">
        <v>0</v>
      </c>
      <c r="T32" s="38">
        <v>0</v>
      </c>
      <c r="U32" s="38">
        <v>0</v>
      </c>
      <c r="V32" s="38">
        <v>0</v>
      </c>
      <c r="W32" s="38">
        <v>0</v>
      </c>
      <c r="X32" s="38">
        <v>73.18</v>
      </c>
      <c r="Y32" s="38">
        <v>73.18</v>
      </c>
      <c r="Z32" s="38">
        <v>73.18</v>
      </c>
      <c r="AA32" s="72" t="s">
        <v>44</v>
      </c>
      <c r="AB32" s="72" t="s">
        <v>44</v>
      </c>
      <c r="AC32" s="72" t="s">
        <v>44</v>
      </c>
      <c r="AD32" s="37" t="s">
        <v>101</v>
      </c>
      <c r="AE32" s="72" t="s">
        <v>350</v>
      </c>
      <c r="AF32" s="77">
        <v>73.18</v>
      </c>
      <c r="AG32" s="77">
        <v>73.18</v>
      </c>
      <c r="AH32" s="72" t="s">
        <v>44</v>
      </c>
      <c r="AI32" s="72" t="s">
        <v>351</v>
      </c>
    </row>
    <row r="33" s="24" customFormat="1" ht="15.6" spans="1:35">
      <c r="A33" s="36" t="s">
        <v>736</v>
      </c>
      <c r="B33" s="37" t="s">
        <v>34</v>
      </c>
      <c r="C33" s="38" t="s">
        <v>672</v>
      </c>
      <c r="D33" s="38">
        <v>20253185042</v>
      </c>
      <c r="E33" s="37" t="s">
        <v>737</v>
      </c>
      <c r="F33" s="37" t="s">
        <v>37</v>
      </c>
      <c r="G33" s="37" t="s">
        <v>316</v>
      </c>
      <c r="H33" s="37" t="s">
        <v>272</v>
      </c>
      <c r="I33" s="37" t="s">
        <v>348</v>
      </c>
      <c r="J33" s="58">
        <v>348</v>
      </c>
      <c r="K33" s="59">
        <v>87.34</v>
      </c>
      <c r="L33" s="38">
        <v>73.148</v>
      </c>
      <c r="M33" s="38">
        <v>73.148</v>
      </c>
      <c r="N33" s="38">
        <f>J33*0.2*0.8+K33*0.2</f>
        <v>73.148</v>
      </c>
      <c r="O33" s="38">
        <v>0</v>
      </c>
      <c r="P33" s="38">
        <v>0</v>
      </c>
      <c r="Q33" s="38">
        <v>0</v>
      </c>
      <c r="R33" s="38">
        <v>0</v>
      </c>
      <c r="S33" s="38">
        <v>0</v>
      </c>
      <c r="T33" s="38">
        <v>0</v>
      </c>
      <c r="U33" s="38">
        <v>0</v>
      </c>
      <c r="V33" s="38">
        <v>0</v>
      </c>
      <c r="W33" s="38">
        <v>0</v>
      </c>
      <c r="X33" s="38">
        <v>73.148</v>
      </c>
      <c r="Y33" s="38">
        <v>73.148</v>
      </c>
      <c r="Z33" s="38">
        <v>73.148</v>
      </c>
      <c r="AA33" s="72" t="s">
        <v>44</v>
      </c>
      <c r="AB33" s="72" t="s">
        <v>44</v>
      </c>
      <c r="AC33" s="72" t="s">
        <v>44</v>
      </c>
      <c r="AD33" s="37" t="s">
        <v>738</v>
      </c>
      <c r="AE33" s="72" t="s">
        <v>350</v>
      </c>
      <c r="AF33" s="77">
        <v>73.148</v>
      </c>
      <c r="AG33" s="77">
        <v>73.148</v>
      </c>
      <c r="AH33" s="72" t="s">
        <v>44</v>
      </c>
      <c r="AI33" s="72" t="s">
        <v>351</v>
      </c>
    </row>
    <row r="34" s="24" customFormat="1" ht="78" spans="1:35">
      <c r="A34" s="36" t="s">
        <v>739</v>
      </c>
      <c r="B34" s="39" t="s">
        <v>34</v>
      </c>
      <c r="C34" s="40" t="s">
        <v>664</v>
      </c>
      <c r="D34" s="40">
        <v>20253185075</v>
      </c>
      <c r="E34" s="39" t="s">
        <v>740</v>
      </c>
      <c r="F34" s="39" t="s">
        <v>57</v>
      </c>
      <c r="G34" s="39" t="s">
        <v>316</v>
      </c>
      <c r="H34" s="39" t="s">
        <v>272</v>
      </c>
      <c r="I34" s="39" t="s">
        <v>348</v>
      </c>
      <c r="J34" s="58">
        <v>331</v>
      </c>
      <c r="K34" s="59">
        <v>89.38</v>
      </c>
      <c r="L34" s="40">
        <v>70.836</v>
      </c>
      <c r="M34" s="40">
        <f>(J34*0.2)*0.8+K34*0.2</f>
        <v>70.836</v>
      </c>
      <c r="N34" s="60">
        <v>70.836</v>
      </c>
      <c r="O34" s="39" t="s">
        <v>44</v>
      </c>
      <c r="P34" s="60">
        <v>0</v>
      </c>
      <c r="Q34" s="60">
        <v>0</v>
      </c>
      <c r="R34" s="39" t="s">
        <v>741</v>
      </c>
      <c r="S34" s="60">
        <v>0</v>
      </c>
      <c r="T34" s="40" t="s">
        <v>742</v>
      </c>
      <c r="U34" s="39" t="s">
        <v>44</v>
      </c>
      <c r="V34" s="39" t="s">
        <v>44</v>
      </c>
      <c r="W34" s="39" t="s">
        <v>44</v>
      </c>
      <c r="X34" s="40">
        <v>72.836</v>
      </c>
      <c r="Y34" s="60">
        <v>70.836</v>
      </c>
      <c r="Z34" s="60">
        <v>72.836</v>
      </c>
      <c r="AA34" s="39" t="s">
        <v>44</v>
      </c>
      <c r="AB34" s="39" t="s">
        <v>743</v>
      </c>
      <c r="AC34" s="44" t="s">
        <v>743</v>
      </c>
      <c r="AD34" s="39" t="s">
        <v>358</v>
      </c>
      <c r="AE34" s="39" t="s">
        <v>285</v>
      </c>
      <c r="AF34" s="60">
        <v>72.836</v>
      </c>
      <c r="AG34" s="60">
        <v>72.836</v>
      </c>
      <c r="AH34" s="44" t="s">
        <v>744</v>
      </c>
      <c r="AI34" s="44" t="s">
        <v>47</v>
      </c>
    </row>
    <row r="35" s="24" customFormat="1" ht="15.6" spans="1:35">
      <c r="A35" s="36" t="s">
        <v>745</v>
      </c>
      <c r="B35" s="37" t="s">
        <v>34</v>
      </c>
      <c r="C35" s="37" t="s">
        <v>327</v>
      </c>
      <c r="D35" s="38">
        <v>20253185111</v>
      </c>
      <c r="E35" s="37" t="s">
        <v>746</v>
      </c>
      <c r="F35" s="37" t="s">
        <v>37</v>
      </c>
      <c r="G35" s="37" t="s">
        <v>316</v>
      </c>
      <c r="H35" s="37" t="s">
        <v>272</v>
      </c>
      <c r="I35" s="37" t="s">
        <v>348</v>
      </c>
      <c r="J35" s="58">
        <v>348</v>
      </c>
      <c r="K35" s="59">
        <v>85.66</v>
      </c>
      <c r="L35" s="38">
        <v>72.812</v>
      </c>
      <c r="M35" s="38">
        <v>72.812</v>
      </c>
      <c r="N35" s="38">
        <f>J35*0.8*0.2+K35*0.2</f>
        <v>72.812</v>
      </c>
      <c r="O35" s="38">
        <v>0</v>
      </c>
      <c r="P35" s="38">
        <v>0</v>
      </c>
      <c r="Q35" s="38">
        <v>0</v>
      </c>
      <c r="R35" s="38">
        <v>0</v>
      </c>
      <c r="S35" s="38">
        <v>0</v>
      </c>
      <c r="T35" s="38">
        <v>0</v>
      </c>
      <c r="U35" s="38">
        <v>0</v>
      </c>
      <c r="V35" s="38">
        <v>0</v>
      </c>
      <c r="W35" s="38">
        <v>0</v>
      </c>
      <c r="X35" s="38">
        <v>72.812</v>
      </c>
      <c r="Y35" s="38">
        <v>72.812</v>
      </c>
      <c r="Z35" s="38">
        <v>72.812</v>
      </c>
      <c r="AA35" s="37" t="s">
        <v>44</v>
      </c>
      <c r="AB35" s="37" t="s">
        <v>44</v>
      </c>
      <c r="AC35" s="37" t="s">
        <v>44</v>
      </c>
      <c r="AD35" s="37" t="s">
        <v>594</v>
      </c>
      <c r="AE35" s="37" t="s">
        <v>668</v>
      </c>
      <c r="AF35" s="77">
        <f>Z35</f>
        <v>72.812</v>
      </c>
      <c r="AG35" s="77">
        <f>Z35</f>
        <v>72.812</v>
      </c>
      <c r="AH35" s="37" t="s">
        <v>44</v>
      </c>
      <c r="AI35" s="37" t="s">
        <v>331</v>
      </c>
    </row>
    <row r="36" s="24" customFormat="1" ht="15.6" spans="1:35">
      <c r="A36" s="36" t="s">
        <v>747</v>
      </c>
      <c r="B36" s="37" t="s">
        <v>34</v>
      </c>
      <c r="C36" s="37" t="s">
        <v>327</v>
      </c>
      <c r="D36" s="38">
        <v>20253185012</v>
      </c>
      <c r="E36" s="37" t="s">
        <v>748</v>
      </c>
      <c r="F36" s="37" t="s">
        <v>37</v>
      </c>
      <c r="G36" s="37" t="s">
        <v>316</v>
      </c>
      <c r="H36" s="37" t="s">
        <v>272</v>
      </c>
      <c r="I36" s="37" t="s">
        <v>348</v>
      </c>
      <c r="J36" s="58">
        <v>342</v>
      </c>
      <c r="K36" s="59">
        <v>82.82</v>
      </c>
      <c r="L36" s="38">
        <v>71.284</v>
      </c>
      <c r="M36" s="38">
        <v>71.284</v>
      </c>
      <c r="N36" s="38">
        <f>J36*0.8*0.2+K36*0.2</f>
        <v>71.284</v>
      </c>
      <c r="O36" s="38">
        <v>0</v>
      </c>
      <c r="P36" s="38">
        <v>0</v>
      </c>
      <c r="Q36" s="38">
        <v>0</v>
      </c>
      <c r="R36" s="37" t="s">
        <v>749</v>
      </c>
      <c r="S36" s="37" t="s">
        <v>750</v>
      </c>
      <c r="T36" s="37" t="s">
        <v>751</v>
      </c>
      <c r="U36" s="38">
        <v>0</v>
      </c>
      <c r="V36" s="38">
        <v>0</v>
      </c>
      <c r="W36" s="38">
        <v>0</v>
      </c>
      <c r="X36" s="38">
        <v>76.784</v>
      </c>
      <c r="Y36" s="38">
        <v>74.284</v>
      </c>
      <c r="Z36" s="38">
        <f>N36+1.5</f>
        <v>72.784</v>
      </c>
      <c r="AA36" s="37" t="s">
        <v>44</v>
      </c>
      <c r="AB36" s="37" t="s">
        <v>44</v>
      </c>
      <c r="AC36" s="37" t="s">
        <v>44</v>
      </c>
      <c r="AD36" s="37" t="s">
        <v>563</v>
      </c>
      <c r="AE36" s="37" t="s">
        <v>668</v>
      </c>
      <c r="AF36" s="77">
        <f>Z36</f>
        <v>72.784</v>
      </c>
      <c r="AG36" s="77">
        <f>Z36</f>
        <v>72.784</v>
      </c>
      <c r="AH36" s="37" t="s">
        <v>44</v>
      </c>
      <c r="AI36" s="37" t="s">
        <v>331</v>
      </c>
    </row>
    <row r="37" s="24" customFormat="1" ht="15.6" spans="1:35">
      <c r="A37" s="36" t="s">
        <v>752</v>
      </c>
      <c r="B37" s="39" t="s">
        <v>34</v>
      </c>
      <c r="C37" s="40" t="s">
        <v>664</v>
      </c>
      <c r="D37" s="40">
        <v>20253185048</v>
      </c>
      <c r="E37" s="39" t="s">
        <v>753</v>
      </c>
      <c r="F37" s="39" t="s">
        <v>57</v>
      </c>
      <c r="G37" s="39" t="s">
        <v>316</v>
      </c>
      <c r="H37" s="39" t="s">
        <v>272</v>
      </c>
      <c r="I37" s="39" t="s">
        <v>348</v>
      </c>
      <c r="J37" s="58">
        <v>347</v>
      </c>
      <c r="K37" s="59">
        <v>86.04</v>
      </c>
      <c r="L37" s="40">
        <v>72.728</v>
      </c>
      <c r="M37" s="40">
        <f>(J37*0.2)*0.8+K37*0.2</f>
        <v>72.728</v>
      </c>
      <c r="N37" s="60">
        <v>72.728</v>
      </c>
      <c r="O37" s="40">
        <v>0</v>
      </c>
      <c r="P37" s="40">
        <v>0</v>
      </c>
      <c r="Q37" s="40">
        <v>0</v>
      </c>
      <c r="R37" s="40">
        <v>0</v>
      </c>
      <c r="S37" s="40">
        <v>0</v>
      </c>
      <c r="T37" s="40">
        <v>0</v>
      </c>
      <c r="U37" s="40">
        <v>0</v>
      </c>
      <c r="V37" s="39" t="s">
        <v>44</v>
      </c>
      <c r="W37" s="39" t="s">
        <v>44</v>
      </c>
      <c r="X37" s="40">
        <v>72.728</v>
      </c>
      <c r="Y37" s="60">
        <v>72.728</v>
      </c>
      <c r="Z37" s="60">
        <v>72.728</v>
      </c>
      <c r="AA37" s="40"/>
      <c r="AB37" s="39" t="s">
        <v>44</v>
      </c>
      <c r="AC37" s="44" t="s">
        <v>44</v>
      </c>
      <c r="AD37" s="39" t="s">
        <v>284</v>
      </c>
      <c r="AE37" s="39" t="s">
        <v>285</v>
      </c>
      <c r="AF37" s="60">
        <v>72.728</v>
      </c>
      <c r="AG37" s="60">
        <v>72.728</v>
      </c>
      <c r="AH37" s="44" t="s">
        <v>44</v>
      </c>
      <c r="AI37" s="44" t="s">
        <v>47</v>
      </c>
    </row>
    <row r="38" s="24" customFormat="1" ht="234" spans="1:35">
      <c r="A38" s="36" t="s">
        <v>754</v>
      </c>
      <c r="B38" s="37" t="s">
        <v>34</v>
      </c>
      <c r="C38" s="38" t="s">
        <v>660</v>
      </c>
      <c r="D38" s="38">
        <v>20253185099</v>
      </c>
      <c r="E38" s="37" t="s">
        <v>755</v>
      </c>
      <c r="F38" s="37" t="s">
        <v>37</v>
      </c>
      <c r="G38" s="37" t="s">
        <v>316</v>
      </c>
      <c r="H38" s="37" t="s">
        <v>272</v>
      </c>
      <c r="I38" s="37" t="s">
        <v>348</v>
      </c>
      <c r="J38" s="58">
        <v>331</v>
      </c>
      <c r="K38" s="59">
        <v>83.46</v>
      </c>
      <c r="L38" s="38">
        <v>69.652</v>
      </c>
      <c r="M38" s="38">
        <v>69.652</v>
      </c>
      <c r="N38" s="38">
        <v>69.652</v>
      </c>
      <c r="O38" s="37" t="s">
        <v>44</v>
      </c>
      <c r="P38" s="37" t="s">
        <v>44</v>
      </c>
      <c r="Q38" s="37" t="s">
        <v>44</v>
      </c>
      <c r="R38" s="72" t="s">
        <v>756</v>
      </c>
      <c r="S38" s="72" t="s">
        <v>756</v>
      </c>
      <c r="T38" s="72" t="s">
        <v>756</v>
      </c>
      <c r="U38" s="37" t="s">
        <v>44</v>
      </c>
      <c r="V38" s="37" t="s">
        <v>44</v>
      </c>
      <c r="W38" s="37" t="s">
        <v>44</v>
      </c>
      <c r="X38" s="38">
        <v>73.652</v>
      </c>
      <c r="Y38" s="38">
        <v>73.652</v>
      </c>
      <c r="Z38" s="38">
        <v>73.652</v>
      </c>
      <c r="AA38" s="37" t="s">
        <v>44</v>
      </c>
      <c r="AB38" s="37" t="s">
        <v>44</v>
      </c>
      <c r="AC38" s="37" t="s">
        <v>44</v>
      </c>
      <c r="AD38" s="37" t="s">
        <v>541</v>
      </c>
      <c r="AE38" s="37" t="s">
        <v>662</v>
      </c>
      <c r="AF38" s="77">
        <v>72.652</v>
      </c>
      <c r="AG38" s="77">
        <v>72.652</v>
      </c>
      <c r="AH38" s="72" t="s">
        <v>757</v>
      </c>
      <c r="AI38" s="37" t="s">
        <v>663</v>
      </c>
    </row>
    <row r="39" s="24" customFormat="1" ht="15.6" spans="1:35">
      <c r="A39" s="36" t="s">
        <v>758</v>
      </c>
      <c r="B39" s="37" t="s">
        <v>34</v>
      </c>
      <c r="C39" s="38" t="s">
        <v>672</v>
      </c>
      <c r="D39" s="38">
        <v>20253185101</v>
      </c>
      <c r="E39" s="37" t="s">
        <v>759</v>
      </c>
      <c r="F39" s="37" t="s">
        <v>37</v>
      </c>
      <c r="G39" s="37" t="s">
        <v>316</v>
      </c>
      <c r="H39" s="37" t="s">
        <v>272</v>
      </c>
      <c r="I39" s="37" t="s">
        <v>348</v>
      </c>
      <c r="J39" s="58">
        <v>342</v>
      </c>
      <c r="K39" s="59">
        <v>88.96</v>
      </c>
      <c r="L39" s="38">
        <v>72.51</v>
      </c>
      <c r="M39" s="38">
        <v>72.512</v>
      </c>
      <c r="N39" s="38">
        <f>J39*0.2*0.8+K39*0.2</f>
        <v>72.512</v>
      </c>
      <c r="O39" s="38">
        <v>0</v>
      </c>
      <c r="P39" s="38">
        <v>0</v>
      </c>
      <c r="Q39" s="38">
        <v>0</v>
      </c>
      <c r="R39" s="38">
        <v>0</v>
      </c>
      <c r="S39" s="38">
        <v>0</v>
      </c>
      <c r="T39" s="38">
        <v>0</v>
      </c>
      <c r="U39" s="38">
        <v>0</v>
      </c>
      <c r="V39" s="38">
        <v>0</v>
      </c>
      <c r="W39" s="38">
        <v>0</v>
      </c>
      <c r="X39" s="38">
        <v>72.51</v>
      </c>
      <c r="Y39" s="38">
        <v>72.512</v>
      </c>
      <c r="Z39" s="38">
        <v>72.512</v>
      </c>
      <c r="AA39" s="72" t="s">
        <v>44</v>
      </c>
      <c r="AB39" s="72" t="s">
        <v>44</v>
      </c>
      <c r="AC39" s="72" t="s">
        <v>44</v>
      </c>
      <c r="AD39" s="37" t="s">
        <v>436</v>
      </c>
      <c r="AE39" s="72" t="s">
        <v>350</v>
      </c>
      <c r="AF39" s="77">
        <v>72.512</v>
      </c>
      <c r="AG39" s="77">
        <v>72.512</v>
      </c>
      <c r="AH39" s="72" t="s">
        <v>44</v>
      </c>
      <c r="AI39" s="72" t="s">
        <v>351</v>
      </c>
    </row>
    <row r="40" s="24" customFormat="1" ht="15.6" spans="1:35">
      <c r="A40" s="36" t="s">
        <v>760</v>
      </c>
      <c r="B40" s="37" t="s">
        <v>34</v>
      </c>
      <c r="C40" s="37" t="s">
        <v>319</v>
      </c>
      <c r="D40" s="38">
        <v>20253185003</v>
      </c>
      <c r="E40" s="37" t="s">
        <v>761</v>
      </c>
      <c r="F40" s="37" t="s">
        <v>37</v>
      </c>
      <c r="G40" s="37" t="s">
        <v>316</v>
      </c>
      <c r="H40" s="37" t="s">
        <v>272</v>
      </c>
      <c r="I40" s="37" t="s">
        <v>348</v>
      </c>
      <c r="J40" s="58">
        <v>339</v>
      </c>
      <c r="K40" s="59">
        <v>90.88</v>
      </c>
      <c r="L40" s="38">
        <v>72.416</v>
      </c>
      <c r="M40" s="38">
        <v>72.416</v>
      </c>
      <c r="N40" s="38">
        <v>72.416</v>
      </c>
      <c r="O40" s="37" t="s">
        <v>44</v>
      </c>
      <c r="P40" s="37" t="s">
        <v>44</v>
      </c>
      <c r="Q40" s="37" t="s">
        <v>44</v>
      </c>
      <c r="R40" s="37" t="s">
        <v>44</v>
      </c>
      <c r="S40" s="37" t="s">
        <v>44</v>
      </c>
      <c r="T40" s="38"/>
      <c r="U40" s="37" t="s">
        <v>44</v>
      </c>
      <c r="V40" s="37" t="s">
        <v>44</v>
      </c>
      <c r="W40" s="37" t="s">
        <v>44</v>
      </c>
      <c r="X40" s="38">
        <v>72.416</v>
      </c>
      <c r="Y40" s="38">
        <v>72.416</v>
      </c>
      <c r="Z40" s="38">
        <v>72.416</v>
      </c>
      <c r="AA40" s="37" t="s">
        <v>44</v>
      </c>
      <c r="AB40" s="37" t="s">
        <v>44</v>
      </c>
      <c r="AC40" s="37" t="s">
        <v>44</v>
      </c>
      <c r="AD40" s="37" t="s">
        <v>427</v>
      </c>
      <c r="AE40" s="37" t="s">
        <v>321</v>
      </c>
      <c r="AF40" s="77">
        <v>72.416</v>
      </c>
      <c r="AG40" s="77">
        <v>72.416</v>
      </c>
      <c r="AH40" s="37" t="s">
        <v>44</v>
      </c>
      <c r="AI40" s="37" t="s">
        <v>322</v>
      </c>
    </row>
    <row r="41" s="24" customFormat="1" ht="15.6" spans="1:35">
      <c r="A41" s="36" t="s">
        <v>762</v>
      </c>
      <c r="B41" s="37" t="s">
        <v>34</v>
      </c>
      <c r="C41" s="38" t="s">
        <v>672</v>
      </c>
      <c r="D41" s="38">
        <v>20253185073</v>
      </c>
      <c r="E41" s="37" t="s">
        <v>763</v>
      </c>
      <c r="F41" s="37" t="s">
        <v>57</v>
      </c>
      <c r="G41" s="37" t="s">
        <v>316</v>
      </c>
      <c r="H41" s="37" t="s">
        <v>272</v>
      </c>
      <c r="I41" s="37" t="s">
        <v>348</v>
      </c>
      <c r="J41" s="58">
        <v>342</v>
      </c>
      <c r="K41" s="59">
        <v>87.52</v>
      </c>
      <c r="L41" s="38">
        <v>72.224</v>
      </c>
      <c r="M41" s="38">
        <v>72.224</v>
      </c>
      <c r="N41" s="38">
        <f>J41*0.2*0.8+K41*0.2</f>
        <v>72.224</v>
      </c>
      <c r="O41" s="38">
        <v>0</v>
      </c>
      <c r="P41" s="38">
        <v>0</v>
      </c>
      <c r="Q41" s="38">
        <v>0</v>
      </c>
      <c r="R41" s="38">
        <v>0</v>
      </c>
      <c r="S41" s="38">
        <v>0</v>
      </c>
      <c r="T41" s="38">
        <v>0</v>
      </c>
      <c r="U41" s="38">
        <v>0</v>
      </c>
      <c r="V41" s="38">
        <v>0</v>
      </c>
      <c r="W41" s="38">
        <v>0</v>
      </c>
      <c r="X41" s="38">
        <v>72.224</v>
      </c>
      <c r="Y41" s="38">
        <v>72.224</v>
      </c>
      <c r="Z41" s="38">
        <v>72.224</v>
      </c>
      <c r="AA41" s="72" t="s">
        <v>44</v>
      </c>
      <c r="AB41" s="72" t="s">
        <v>44</v>
      </c>
      <c r="AC41" s="72" t="s">
        <v>44</v>
      </c>
      <c r="AD41" s="37" t="s">
        <v>551</v>
      </c>
      <c r="AE41" s="72" t="s">
        <v>350</v>
      </c>
      <c r="AF41" s="77">
        <v>72.224</v>
      </c>
      <c r="AG41" s="77">
        <v>72.224</v>
      </c>
      <c r="AH41" s="72" t="s">
        <v>44</v>
      </c>
      <c r="AI41" s="72" t="s">
        <v>351</v>
      </c>
    </row>
    <row r="42" s="24" customFormat="1" ht="15.6" spans="1:35">
      <c r="A42" s="36" t="s">
        <v>764</v>
      </c>
      <c r="B42" s="37" t="s">
        <v>34</v>
      </c>
      <c r="C42" s="38" t="s">
        <v>660</v>
      </c>
      <c r="D42" s="38">
        <v>20253185013</v>
      </c>
      <c r="E42" s="37" t="s">
        <v>765</v>
      </c>
      <c r="F42" s="37" t="s">
        <v>37</v>
      </c>
      <c r="G42" s="37" t="s">
        <v>316</v>
      </c>
      <c r="H42" s="37" t="s">
        <v>272</v>
      </c>
      <c r="I42" s="37" t="s">
        <v>348</v>
      </c>
      <c r="J42" s="58">
        <v>347</v>
      </c>
      <c r="K42" s="59">
        <v>83.46</v>
      </c>
      <c r="L42" s="38">
        <v>72.212</v>
      </c>
      <c r="M42" s="38">
        <v>72.212</v>
      </c>
      <c r="N42" s="38">
        <v>72.212</v>
      </c>
      <c r="O42" s="37" t="s">
        <v>44</v>
      </c>
      <c r="P42" s="37" t="s">
        <v>44</v>
      </c>
      <c r="Q42" s="37" t="s">
        <v>44</v>
      </c>
      <c r="R42" s="37" t="s">
        <v>44</v>
      </c>
      <c r="S42" s="37" t="s">
        <v>44</v>
      </c>
      <c r="T42" s="37" t="s">
        <v>44</v>
      </c>
      <c r="U42" s="37" t="s">
        <v>44</v>
      </c>
      <c r="V42" s="37" t="s">
        <v>44</v>
      </c>
      <c r="W42" s="37" t="s">
        <v>44</v>
      </c>
      <c r="X42" s="38">
        <v>72.212</v>
      </c>
      <c r="Y42" s="38">
        <v>72.212</v>
      </c>
      <c r="Z42" s="38">
        <v>72.212</v>
      </c>
      <c r="AA42" s="37" t="s">
        <v>44</v>
      </c>
      <c r="AB42" s="37" t="s">
        <v>44</v>
      </c>
      <c r="AC42" s="37" t="s">
        <v>44</v>
      </c>
      <c r="AD42" s="37" t="s">
        <v>567</v>
      </c>
      <c r="AE42" s="37" t="s">
        <v>662</v>
      </c>
      <c r="AF42" s="77">
        <v>72.212</v>
      </c>
      <c r="AG42" s="77">
        <v>72.212</v>
      </c>
      <c r="AH42" s="72" t="s">
        <v>44</v>
      </c>
      <c r="AI42" s="37" t="s">
        <v>663</v>
      </c>
    </row>
    <row r="43" s="24" customFormat="1" ht="15.6" spans="1:35">
      <c r="A43" s="36" t="s">
        <v>766</v>
      </c>
      <c r="B43" s="37" t="s">
        <v>34</v>
      </c>
      <c r="C43" s="37" t="s">
        <v>327</v>
      </c>
      <c r="D43" s="38">
        <v>20253185084</v>
      </c>
      <c r="E43" s="37" t="s">
        <v>767</v>
      </c>
      <c r="F43" s="37" t="s">
        <v>37</v>
      </c>
      <c r="G43" s="37" t="s">
        <v>316</v>
      </c>
      <c r="H43" s="37" t="s">
        <v>272</v>
      </c>
      <c r="I43" s="37" t="s">
        <v>348</v>
      </c>
      <c r="J43" s="58">
        <v>340</v>
      </c>
      <c r="K43" s="59">
        <v>88.8</v>
      </c>
      <c r="L43" s="38">
        <v>72.16</v>
      </c>
      <c r="M43" s="38">
        <v>72.16</v>
      </c>
      <c r="N43" s="38">
        <f>J43*0.8*0.2+K43*0.2</f>
        <v>72.16</v>
      </c>
      <c r="O43" s="38">
        <v>0</v>
      </c>
      <c r="P43" s="38">
        <v>0</v>
      </c>
      <c r="Q43" s="38">
        <v>0</v>
      </c>
      <c r="R43" s="38">
        <v>0</v>
      </c>
      <c r="S43" s="38">
        <v>0</v>
      </c>
      <c r="T43" s="38">
        <v>0</v>
      </c>
      <c r="U43" s="38">
        <v>0</v>
      </c>
      <c r="V43" s="38">
        <v>0</v>
      </c>
      <c r="W43" s="38">
        <v>0</v>
      </c>
      <c r="X43" s="38">
        <v>72.16</v>
      </c>
      <c r="Y43" s="38">
        <v>72.16</v>
      </c>
      <c r="Z43" s="38">
        <v>72.16</v>
      </c>
      <c r="AA43" s="37" t="s">
        <v>44</v>
      </c>
      <c r="AB43" s="37" t="s">
        <v>44</v>
      </c>
      <c r="AC43" s="37" t="s">
        <v>44</v>
      </c>
      <c r="AD43" s="37" t="s">
        <v>117</v>
      </c>
      <c r="AE43" s="37" t="s">
        <v>668</v>
      </c>
      <c r="AF43" s="77">
        <f>Z43</f>
        <v>72.16</v>
      </c>
      <c r="AG43" s="77">
        <f>Z43</f>
        <v>72.16</v>
      </c>
      <c r="AH43" s="37" t="s">
        <v>44</v>
      </c>
      <c r="AI43" s="37" t="s">
        <v>331</v>
      </c>
    </row>
    <row r="44" s="24" customFormat="1" ht="109.2" spans="1:35">
      <c r="A44" s="36" t="s">
        <v>768</v>
      </c>
      <c r="B44" s="41" t="s">
        <v>34</v>
      </c>
      <c r="C44" s="42" t="s">
        <v>690</v>
      </c>
      <c r="D44" s="43">
        <v>20253185096</v>
      </c>
      <c r="E44" s="41" t="s">
        <v>769</v>
      </c>
      <c r="F44" s="41" t="s">
        <v>57</v>
      </c>
      <c r="G44" s="41" t="s">
        <v>316</v>
      </c>
      <c r="H44" s="41" t="s">
        <v>272</v>
      </c>
      <c r="I44" s="41" t="s">
        <v>348</v>
      </c>
      <c r="J44" s="43">
        <v>339</v>
      </c>
      <c r="K44" s="43">
        <v>89.36</v>
      </c>
      <c r="L44" s="43">
        <v>78.58</v>
      </c>
      <c r="M44" s="42">
        <v>72.112</v>
      </c>
      <c r="N44" s="42">
        <v>72.112</v>
      </c>
      <c r="O44" s="41" t="s">
        <v>770</v>
      </c>
      <c r="P44" s="64" t="s">
        <v>771</v>
      </c>
      <c r="Q44" s="64" t="s">
        <v>771</v>
      </c>
      <c r="R44" s="71" t="s">
        <v>772</v>
      </c>
      <c r="S44" s="64">
        <v>2</v>
      </c>
      <c r="T44" s="42" t="s">
        <v>773</v>
      </c>
      <c r="U44" s="41" t="s">
        <v>44</v>
      </c>
      <c r="V44" s="41" t="s">
        <v>44</v>
      </c>
      <c r="W44" s="41" t="s">
        <v>44</v>
      </c>
      <c r="X44" s="43">
        <v>87.58</v>
      </c>
      <c r="Y44" s="42">
        <v>74.112</v>
      </c>
      <c r="Z44" s="42">
        <v>74.112</v>
      </c>
      <c r="AA44" s="41" t="s">
        <v>44</v>
      </c>
      <c r="AB44" s="41" t="s">
        <v>44</v>
      </c>
      <c r="AC44" s="41" t="s">
        <v>44</v>
      </c>
      <c r="AD44" s="41" t="s">
        <v>46</v>
      </c>
      <c r="AE44" s="41" t="s">
        <v>692</v>
      </c>
      <c r="AF44" s="77">
        <v>72.112</v>
      </c>
      <c r="AG44" s="77">
        <v>72.112</v>
      </c>
      <c r="AH44" s="72" t="s">
        <v>774</v>
      </c>
      <c r="AI44" s="82" t="s">
        <v>482</v>
      </c>
    </row>
    <row r="45" s="24" customFormat="1" ht="15.6" spans="1:35">
      <c r="A45" s="36" t="s">
        <v>775</v>
      </c>
      <c r="B45" s="41" t="s">
        <v>34</v>
      </c>
      <c r="C45" s="42" t="s">
        <v>690</v>
      </c>
      <c r="D45" s="43">
        <v>20253185108</v>
      </c>
      <c r="E45" s="41" t="s">
        <v>776</v>
      </c>
      <c r="F45" s="41" t="s">
        <v>57</v>
      </c>
      <c r="G45" s="41" t="s">
        <v>316</v>
      </c>
      <c r="H45" s="41" t="s">
        <v>272</v>
      </c>
      <c r="I45" s="41" t="s">
        <v>348</v>
      </c>
      <c r="J45" s="43">
        <v>341</v>
      </c>
      <c r="K45" s="43">
        <v>87.06</v>
      </c>
      <c r="L45" s="43">
        <v>71.972</v>
      </c>
      <c r="M45" s="42">
        <v>71.972</v>
      </c>
      <c r="N45" s="42">
        <v>71.972</v>
      </c>
      <c r="O45" s="41" t="s">
        <v>44</v>
      </c>
      <c r="P45" s="61" t="s">
        <v>44</v>
      </c>
      <c r="Q45" s="42"/>
      <c r="R45" s="61" t="s">
        <v>44</v>
      </c>
      <c r="S45" s="61" t="s">
        <v>44</v>
      </c>
      <c r="T45" s="42"/>
      <c r="U45" s="41" t="s">
        <v>44</v>
      </c>
      <c r="V45" s="41" t="s">
        <v>44</v>
      </c>
      <c r="W45" s="41" t="s">
        <v>44</v>
      </c>
      <c r="X45" s="43">
        <v>71.972</v>
      </c>
      <c r="Y45" s="42">
        <v>71.972</v>
      </c>
      <c r="Z45" s="42">
        <v>71.972</v>
      </c>
      <c r="AA45" s="41" t="s">
        <v>44</v>
      </c>
      <c r="AB45" s="41" t="s">
        <v>44</v>
      </c>
      <c r="AC45" s="41" t="s">
        <v>44</v>
      </c>
      <c r="AD45" s="41" t="s">
        <v>101</v>
      </c>
      <c r="AE45" s="41" t="s">
        <v>692</v>
      </c>
      <c r="AF45" s="77">
        <v>71.972</v>
      </c>
      <c r="AG45" s="77">
        <v>71.972</v>
      </c>
      <c r="AH45" s="72" t="s">
        <v>44</v>
      </c>
      <c r="AI45" s="82" t="s">
        <v>482</v>
      </c>
    </row>
    <row r="46" s="24" customFormat="1" ht="78" spans="1:35">
      <c r="A46" s="36" t="s">
        <v>777</v>
      </c>
      <c r="B46" s="41" t="s">
        <v>34</v>
      </c>
      <c r="C46" s="42" t="s">
        <v>690</v>
      </c>
      <c r="D46" s="43">
        <v>20253185005</v>
      </c>
      <c r="E46" s="41" t="s">
        <v>778</v>
      </c>
      <c r="F46" s="41" t="s">
        <v>37</v>
      </c>
      <c r="G46" s="41" t="s">
        <v>316</v>
      </c>
      <c r="H46" s="41" t="s">
        <v>272</v>
      </c>
      <c r="I46" s="41" t="s">
        <v>348</v>
      </c>
      <c r="J46" s="43">
        <v>329</v>
      </c>
      <c r="K46" s="43">
        <v>85.98</v>
      </c>
      <c r="L46" s="43">
        <v>69.836</v>
      </c>
      <c r="M46" s="42">
        <v>69.836</v>
      </c>
      <c r="N46" s="42">
        <v>69.836</v>
      </c>
      <c r="O46" s="41" t="s">
        <v>44</v>
      </c>
      <c r="P46" s="61" t="s">
        <v>44</v>
      </c>
      <c r="Q46" s="42"/>
      <c r="R46" s="64" t="s">
        <v>779</v>
      </c>
      <c r="S46" s="64">
        <v>2</v>
      </c>
      <c r="T46" s="42">
        <v>2</v>
      </c>
      <c r="U46" s="41" t="s">
        <v>44</v>
      </c>
      <c r="V46" s="41" t="s">
        <v>44</v>
      </c>
      <c r="W46" s="41" t="s">
        <v>44</v>
      </c>
      <c r="X46" s="43">
        <v>71.836</v>
      </c>
      <c r="Y46" s="42">
        <v>71.836</v>
      </c>
      <c r="Z46" s="42">
        <v>71.836</v>
      </c>
      <c r="AA46" s="41" t="s">
        <v>44</v>
      </c>
      <c r="AB46" s="41" t="s">
        <v>44</v>
      </c>
      <c r="AC46" s="41" t="s">
        <v>44</v>
      </c>
      <c r="AD46" s="41" t="s">
        <v>780</v>
      </c>
      <c r="AE46" s="41" t="s">
        <v>692</v>
      </c>
      <c r="AF46" s="77">
        <v>71.836</v>
      </c>
      <c r="AG46" s="77">
        <v>71.836</v>
      </c>
      <c r="AH46" s="72" t="s">
        <v>44</v>
      </c>
      <c r="AI46" s="82" t="s">
        <v>482</v>
      </c>
    </row>
    <row r="47" s="24" customFormat="1" ht="409.5" spans="1:35">
      <c r="A47" s="36" t="s">
        <v>781</v>
      </c>
      <c r="B47" s="39" t="s">
        <v>34</v>
      </c>
      <c r="C47" s="40" t="s">
        <v>664</v>
      </c>
      <c r="D47" s="40">
        <v>20253185059</v>
      </c>
      <c r="E47" s="39" t="s">
        <v>782</v>
      </c>
      <c r="F47" s="39" t="s">
        <v>37</v>
      </c>
      <c r="G47" s="39" t="s">
        <v>316</v>
      </c>
      <c r="H47" s="39" t="s">
        <v>272</v>
      </c>
      <c r="I47" s="39" t="s">
        <v>348</v>
      </c>
      <c r="J47" s="58">
        <v>340</v>
      </c>
      <c r="K47" s="59">
        <v>86.78</v>
      </c>
      <c r="L47" s="40">
        <v>71.756</v>
      </c>
      <c r="M47" s="40">
        <f>(J47*0.2)*0.8+K47*0.2</f>
        <v>71.756</v>
      </c>
      <c r="N47" s="60">
        <v>71.756</v>
      </c>
      <c r="O47" s="39" t="s">
        <v>44</v>
      </c>
      <c r="P47" s="60">
        <v>0</v>
      </c>
      <c r="Q47" s="60">
        <v>0</v>
      </c>
      <c r="R47" s="39" t="s">
        <v>783</v>
      </c>
      <c r="S47" s="60">
        <v>2</v>
      </c>
      <c r="T47" s="36" t="s">
        <v>784</v>
      </c>
      <c r="U47" s="39" t="s">
        <v>44</v>
      </c>
      <c r="V47" s="39" t="s">
        <v>44</v>
      </c>
      <c r="W47" s="39" t="s">
        <v>44</v>
      </c>
      <c r="X47" s="40">
        <v>74.756</v>
      </c>
      <c r="Y47" s="60">
        <v>73.756</v>
      </c>
      <c r="Z47" s="60">
        <v>71.756</v>
      </c>
      <c r="AA47" s="39" t="s">
        <v>44</v>
      </c>
      <c r="AB47" s="39" t="s">
        <v>785</v>
      </c>
      <c r="AC47" s="44" t="s">
        <v>786</v>
      </c>
      <c r="AD47" s="39" t="s">
        <v>570</v>
      </c>
      <c r="AE47" s="39" t="s">
        <v>285</v>
      </c>
      <c r="AF47" s="60">
        <v>71.756</v>
      </c>
      <c r="AG47" s="60">
        <v>71.756</v>
      </c>
      <c r="AH47" s="44" t="s">
        <v>786</v>
      </c>
      <c r="AI47" s="44" t="s">
        <v>47</v>
      </c>
    </row>
    <row r="48" s="24" customFormat="1" ht="15.6" spans="1:35">
      <c r="A48" s="36" t="s">
        <v>787</v>
      </c>
      <c r="B48" s="37" t="s">
        <v>34</v>
      </c>
      <c r="C48" s="38" t="s">
        <v>672</v>
      </c>
      <c r="D48" s="38">
        <v>20253185083</v>
      </c>
      <c r="E48" s="37" t="s">
        <v>788</v>
      </c>
      <c r="F48" s="37" t="s">
        <v>37</v>
      </c>
      <c r="G48" s="37" t="s">
        <v>316</v>
      </c>
      <c r="H48" s="37" t="s">
        <v>272</v>
      </c>
      <c r="I48" s="37" t="s">
        <v>348</v>
      </c>
      <c r="J48" s="58">
        <v>337</v>
      </c>
      <c r="K48" s="59">
        <v>89.1</v>
      </c>
      <c r="L48" s="38">
        <v>71.74</v>
      </c>
      <c r="M48" s="38">
        <v>71.74</v>
      </c>
      <c r="N48" s="38">
        <f>J48*0.2*0.8+K48*0.2</f>
        <v>71.74</v>
      </c>
      <c r="O48" s="38">
        <v>0</v>
      </c>
      <c r="P48" s="38">
        <v>0</v>
      </c>
      <c r="Q48" s="38">
        <v>0</v>
      </c>
      <c r="R48" s="38">
        <v>0</v>
      </c>
      <c r="S48" s="38">
        <v>0</v>
      </c>
      <c r="T48" s="38">
        <v>0</v>
      </c>
      <c r="U48" s="38">
        <v>0</v>
      </c>
      <c r="V48" s="38">
        <v>0</v>
      </c>
      <c r="W48" s="38">
        <v>0</v>
      </c>
      <c r="X48" s="38">
        <v>71.74</v>
      </c>
      <c r="Y48" s="38">
        <v>71.74</v>
      </c>
      <c r="Z48" s="38">
        <v>71.74</v>
      </c>
      <c r="AA48" s="72" t="s">
        <v>44</v>
      </c>
      <c r="AB48" s="72" t="s">
        <v>44</v>
      </c>
      <c r="AC48" s="72" t="s">
        <v>44</v>
      </c>
      <c r="AD48" s="37" t="s">
        <v>780</v>
      </c>
      <c r="AE48" s="72" t="s">
        <v>350</v>
      </c>
      <c r="AF48" s="77">
        <v>71.74</v>
      </c>
      <c r="AG48" s="77">
        <v>71.74</v>
      </c>
      <c r="AH48" s="72" t="s">
        <v>44</v>
      </c>
      <c r="AI48" s="72" t="s">
        <v>351</v>
      </c>
    </row>
    <row r="49" s="24" customFormat="1" ht="15.6" spans="1:35">
      <c r="A49" s="36" t="s">
        <v>789</v>
      </c>
      <c r="B49" s="44" t="s">
        <v>34</v>
      </c>
      <c r="C49" s="44" t="s">
        <v>270</v>
      </c>
      <c r="D49" s="36">
        <v>20253185019</v>
      </c>
      <c r="E49" s="44" t="s">
        <v>790</v>
      </c>
      <c r="F49" s="44" t="s">
        <v>57</v>
      </c>
      <c r="G49" s="44" t="s">
        <v>316</v>
      </c>
      <c r="H49" s="44" t="s">
        <v>272</v>
      </c>
      <c r="I49" s="44" t="s">
        <v>348</v>
      </c>
      <c r="J49" s="62">
        <v>339</v>
      </c>
      <c r="K49" s="63">
        <v>87.5</v>
      </c>
      <c r="L49" s="36">
        <f>(J49*0.2)*0.8+K49*0.2</f>
        <v>71.74</v>
      </c>
      <c r="M49" s="36">
        <v>71.74</v>
      </c>
      <c r="N49" s="36">
        <v>71.74</v>
      </c>
      <c r="O49" s="36"/>
      <c r="P49" s="44" t="s">
        <v>44</v>
      </c>
      <c r="Q49" s="44" t="s">
        <v>44</v>
      </c>
      <c r="R49" s="36"/>
      <c r="S49" s="44" t="s">
        <v>44</v>
      </c>
      <c r="T49" s="44" t="s">
        <v>44</v>
      </c>
      <c r="U49" s="36"/>
      <c r="V49" s="44" t="s">
        <v>44</v>
      </c>
      <c r="W49" s="44" t="s">
        <v>44</v>
      </c>
      <c r="X49" s="36">
        <v>71.74</v>
      </c>
      <c r="Y49" s="36">
        <v>71.74</v>
      </c>
      <c r="Z49" s="36">
        <v>71.74</v>
      </c>
      <c r="AA49" s="36"/>
      <c r="AB49" s="44" t="s">
        <v>44</v>
      </c>
      <c r="AC49" s="44" t="s">
        <v>44</v>
      </c>
      <c r="AD49" s="44" t="s">
        <v>431</v>
      </c>
      <c r="AE49" s="39" t="s">
        <v>274</v>
      </c>
      <c r="AF49" s="77">
        <v>71.74</v>
      </c>
      <c r="AG49" s="77">
        <v>71.74</v>
      </c>
      <c r="AH49" s="39" t="s">
        <v>44</v>
      </c>
      <c r="AI49" s="39" t="s">
        <v>658</v>
      </c>
    </row>
    <row r="50" s="24" customFormat="1" ht="62.4" spans="1:35">
      <c r="A50" s="36" t="s">
        <v>791</v>
      </c>
      <c r="B50" s="39" t="s">
        <v>34</v>
      </c>
      <c r="C50" s="40" t="s">
        <v>664</v>
      </c>
      <c r="D50" s="40">
        <v>20253185098</v>
      </c>
      <c r="E50" s="39" t="s">
        <v>792</v>
      </c>
      <c r="F50" s="39" t="s">
        <v>37</v>
      </c>
      <c r="G50" s="39" t="s">
        <v>316</v>
      </c>
      <c r="H50" s="39" t="s">
        <v>272</v>
      </c>
      <c r="I50" s="39" t="s">
        <v>348</v>
      </c>
      <c r="J50" s="58">
        <v>339</v>
      </c>
      <c r="K50" s="59" t="s">
        <v>793</v>
      </c>
      <c r="L50" s="40">
        <v>71.784</v>
      </c>
      <c r="M50" s="60">
        <v>71.724</v>
      </c>
      <c r="N50" s="60">
        <v>71.724</v>
      </c>
      <c r="O50" s="40">
        <v>0</v>
      </c>
      <c r="P50" s="40">
        <v>0</v>
      </c>
      <c r="Q50" s="40">
        <v>0</v>
      </c>
      <c r="R50" s="39" t="s">
        <v>794</v>
      </c>
      <c r="S50" s="60">
        <v>1</v>
      </c>
      <c r="T50" s="40" t="s">
        <v>795</v>
      </c>
      <c r="U50" s="40">
        <v>0</v>
      </c>
      <c r="V50" s="39" t="s">
        <v>44</v>
      </c>
      <c r="W50" s="39" t="s">
        <v>44</v>
      </c>
      <c r="X50" s="40">
        <v>73.784</v>
      </c>
      <c r="Y50" s="60">
        <v>72.724</v>
      </c>
      <c r="Z50" s="60">
        <v>71.724</v>
      </c>
      <c r="AA50" s="39" t="s">
        <v>44</v>
      </c>
      <c r="AB50" s="39" t="s">
        <v>796</v>
      </c>
      <c r="AC50" s="44" t="s">
        <v>797</v>
      </c>
      <c r="AD50" s="39" t="s">
        <v>471</v>
      </c>
      <c r="AE50" s="39" t="s">
        <v>285</v>
      </c>
      <c r="AF50" s="60">
        <v>71.724</v>
      </c>
      <c r="AG50" s="60">
        <v>71.724</v>
      </c>
      <c r="AH50" s="44" t="s">
        <v>798</v>
      </c>
      <c r="AI50" s="44" t="s">
        <v>47</v>
      </c>
    </row>
    <row r="51" s="24" customFormat="1" ht="280.8" spans="1:35">
      <c r="A51" s="36" t="s">
        <v>799</v>
      </c>
      <c r="B51" s="37" t="s">
        <v>34</v>
      </c>
      <c r="C51" s="37" t="s">
        <v>319</v>
      </c>
      <c r="D51" s="38">
        <v>20253185043</v>
      </c>
      <c r="E51" s="37" t="s">
        <v>800</v>
      </c>
      <c r="F51" s="37" t="s">
        <v>37</v>
      </c>
      <c r="G51" s="37" t="s">
        <v>316</v>
      </c>
      <c r="H51" s="37" t="s">
        <v>272</v>
      </c>
      <c r="I51" s="37" t="s">
        <v>348</v>
      </c>
      <c r="J51" s="58">
        <v>332</v>
      </c>
      <c r="K51" s="59">
        <v>87.48</v>
      </c>
      <c r="L51" s="38">
        <v>70.616</v>
      </c>
      <c r="M51" s="38">
        <v>70.616</v>
      </c>
      <c r="N51" s="38">
        <v>70.616</v>
      </c>
      <c r="O51" s="37" t="s">
        <v>44</v>
      </c>
      <c r="P51" s="37" t="s">
        <v>44</v>
      </c>
      <c r="Q51" s="37" t="s">
        <v>44</v>
      </c>
      <c r="R51" s="73" t="s">
        <v>801</v>
      </c>
      <c r="S51" s="73" t="s">
        <v>802</v>
      </c>
      <c r="T51" s="73" t="s">
        <v>802</v>
      </c>
      <c r="U51" s="37" t="s">
        <v>44</v>
      </c>
      <c r="V51" s="37" t="s">
        <v>44</v>
      </c>
      <c r="W51" s="37" t="s">
        <v>44</v>
      </c>
      <c r="X51" s="73">
        <f>M51+1.5</f>
        <v>72.116</v>
      </c>
      <c r="Y51" s="38">
        <v>71.616</v>
      </c>
      <c r="Z51" s="38">
        <v>71.616</v>
      </c>
      <c r="AA51" s="37" t="s">
        <v>44</v>
      </c>
      <c r="AB51" s="37" t="s">
        <v>44</v>
      </c>
      <c r="AC51" s="37" t="s">
        <v>44</v>
      </c>
      <c r="AD51" s="37" t="s">
        <v>324</v>
      </c>
      <c r="AE51" s="37" t="s">
        <v>321</v>
      </c>
      <c r="AF51" s="77">
        <v>71.616</v>
      </c>
      <c r="AG51" s="77">
        <v>71.616</v>
      </c>
      <c r="AH51" s="37" t="s">
        <v>44</v>
      </c>
      <c r="AI51" s="37" t="s">
        <v>322</v>
      </c>
    </row>
    <row r="52" s="24" customFormat="1" ht="15.6" spans="1:35">
      <c r="A52" s="36" t="s">
        <v>803</v>
      </c>
      <c r="B52" s="37" t="s">
        <v>34</v>
      </c>
      <c r="C52" s="38" t="s">
        <v>696</v>
      </c>
      <c r="D52" s="38">
        <v>20253185078</v>
      </c>
      <c r="E52" s="37" t="s">
        <v>804</v>
      </c>
      <c r="F52" s="37" t="s">
        <v>57</v>
      </c>
      <c r="G52" s="37" t="s">
        <v>316</v>
      </c>
      <c r="H52" s="37" t="s">
        <v>272</v>
      </c>
      <c r="I52" s="37" t="s">
        <v>348</v>
      </c>
      <c r="J52" s="58">
        <v>341</v>
      </c>
      <c r="K52" s="59">
        <v>85.08</v>
      </c>
      <c r="L52" s="38">
        <v>71.576</v>
      </c>
      <c r="M52" s="38">
        <v>71.576</v>
      </c>
      <c r="N52" s="38">
        <f>J52*0.16+K52*0.2</f>
        <v>71.576</v>
      </c>
      <c r="O52" s="38">
        <v>0</v>
      </c>
      <c r="P52" s="38">
        <v>0</v>
      </c>
      <c r="Q52" s="38">
        <v>0</v>
      </c>
      <c r="R52" s="38">
        <v>0</v>
      </c>
      <c r="S52" s="38">
        <v>0</v>
      </c>
      <c r="T52" s="38">
        <v>0</v>
      </c>
      <c r="U52" s="38">
        <v>0</v>
      </c>
      <c r="V52" s="38">
        <v>0</v>
      </c>
      <c r="W52" s="38">
        <v>0</v>
      </c>
      <c r="X52" s="38">
        <v>71.576</v>
      </c>
      <c r="Y52" s="38">
        <v>71.576</v>
      </c>
      <c r="Z52" s="38">
        <v>71.576</v>
      </c>
      <c r="AA52" s="37" t="s">
        <v>44</v>
      </c>
      <c r="AB52" s="37" t="s">
        <v>44</v>
      </c>
      <c r="AC52" s="37" t="s">
        <v>44</v>
      </c>
      <c r="AD52" s="37" t="s">
        <v>539</v>
      </c>
      <c r="AE52" s="37" t="s">
        <v>331</v>
      </c>
      <c r="AF52" s="60">
        <v>71.576</v>
      </c>
      <c r="AG52" s="60">
        <v>71.576</v>
      </c>
      <c r="AH52" s="37" t="s">
        <v>44</v>
      </c>
      <c r="AI52" s="37" t="s">
        <v>340</v>
      </c>
    </row>
    <row r="53" s="24" customFormat="1" ht="15.6" spans="1:35">
      <c r="A53" s="36" t="s">
        <v>805</v>
      </c>
      <c r="B53" s="37" t="s">
        <v>34</v>
      </c>
      <c r="C53" s="38" t="s">
        <v>672</v>
      </c>
      <c r="D53" s="38">
        <v>20253185104</v>
      </c>
      <c r="E53" s="37" t="s">
        <v>806</v>
      </c>
      <c r="F53" s="37" t="s">
        <v>37</v>
      </c>
      <c r="G53" s="37" t="s">
        <v>316</v>
      </c>
      <c r="H53" s="37" t="s">
        <v>272</v>
      </c>
      <c r="I53" s="37" t="s">
        <v>348</v>
      </c>
      <c r="J53" s="58">
        <v>335</v>
      </c>
      <c r="K53" s="59">
        <v>89.16</v>
      </c>
      <c r="L53" s="38">
        <v>71.432</v>
      </c>
      <c r="M53" s="38">
        <v>71.432</v>
      </c>
      <c r="N53" s="38">
        <f>J53*0.2*0.8+K53*0.2</f>
        <v>71.432</v>
      </c>
      <c r="O53" s="38">
        <v>0</v>
      </c>
      <c r="P53" s="38">
        <v>0</v>
      </c>
      <c r="Q53" s="38">
        <v>0</v>
      </c>
      <c r="R53" s="38">
        <v>0</v>
      </c>
      <c r="S53" s="38">
        <v>0</v>
      </c>
      <c r="T53" s="38">
        <v>0</v>
      </c>
      <c r="U53" s="38">
        <v>0</v>
      </c>
      <c r="V53" s="38">
        <v>0</v>
      </c>
      <c r="W53" s="38">
        <v>0</v>
      </c>
      <c r="X53" s="38">
        <v>71.432</v>
      </c>
      <c r="Y53" s="38">
        <v>71.432</v>
      </c>
      <c r="Z53" s="38">
        <v>71.432</v>
      </c>
      <c r="AA53" s="72" t="s">
        <v>44</v>
      </c>
      <c r="AB53" s="72" t="s">
        <v>44</v>
      </c>
      <c r="AC53" s="72" t="s">
        <v>44</v>
      </c>
      <c r="AD53" s="37" t="s">
        <v>561</v>
      </c>
      <c r="AE53" s="72" t="s">
        <v>350</v>
      </c>
      <c r="AF53" s="77">
        <v>71.432</v>
      </c>
      <c r="AG53" s="77">
        <v>71.432</v>
      </c>
      <c r="AH53" s="72" t="s">
        <v>44</v>
      </c>
      <c r="AI53" s="72" t="s">
        <v>351</v>
      </c>
    </row>
    <row r="54" s="24" customFormat="1" ht="15.6" spans="1:35">
      <c r="A54" s="36" t="s">
        <v>807</v>
      </c>
      <c r="B54" s="39" t="s">
        <v>34</v>
      </c>
      <c r="C54" s="40" t="s">
        <v>664</v>
      </c>
      <c r="D54" s="40">
        <v>20253185021</v>
      </c>
      <c r="E54" s="39" t="s">
        <v>808</v>
      </c>
      <c r="F54" s="39" t="s">
        <v>57</v>
      </c>
      <c r="G54" s="39" t="s">
        <v>316</v>
      </c>
      <c r="H54" s="39" t="s">
        <v>272</v>
      </c>
      <c r="I54" s="39" t="s">
        <v>348</v>
      </c>
      <c r="J54" s="58">
        <v>335</v>
      </c>
      <c r="K54" s="59">
        <v>88.76</v>
      </c>
      <c r="L54" s="40">
        <v>71.352</v>
      </c>
      <c r="M54" s="40">
        <f>(J54*0.2)*0.8+K54*0.2</f>
        <v>71.352</v>
      </c>
      <c r="N54" s="60">
        <v>71.352</v>
      </c>
      <c r="O54" s="60">
        <v>0</v>
      </c>
      <c r="P54" s="60">
        <v>0</v>
      </c>
      <c r="Q54" s="60">
        <v>0</v>
      </c>
      <c r="R54" s="60">
        <v>0</v>
      </c>
      <c r="S54" s="60">
        <v>0</v>
      </c>
      <c r="T54" s="60">
        <v>0</v>
      </c>
      <c r="U54" s="40"/>
      <c r="V54" s="39" t="s">
        <v>44</v>
      </c>
      <c r="W54" s="39" t="s">
        <v>44</v>
      </c>
      <c r="X54" s="40">
        <v>71.352</v>
      </c>
      <c r="Y54" s="60">
        <v>71.352</v>
      </c>
      <c r="Z54" s="60">
        <v>71.352</v>
      </c>
      <c r="AA54" s="40"/>
      <c r="AB54" s="39" t="s">
        <v>44</v>
      </c>
      <c r="AC54" s="44" t="s">
        <v>44</v>
      </c>
      <c r="AD54" s="39" t="s">
        <v>185</v>
      </c>
      <c r="AE54" s="39" t="s">
        <v>285</v>
      </c>
      <c r="AF54" s="60">
        <v>71.352</v>
      </c>
      <c r="AG54" s="60">
        <v>71.352</v>
      </c>
      <c r="AH54" s="44" t="s">
        <v>44</v>
      </c>
      <c r="AI54" s="44" t="s">
        <v>47</v>
      </c>
    </row>
    <row r="55" s="24" customFormat="1" ht="15.6" spans="1:35">
      <c r="A55" s="36" t="s">
        <v>809</v>
      </c>
      <c r="B55" s="37" t="s">
        <v>34</v>
      </c>
      <c r="C55" s="38" t="s">
        <v>660</v>
      </c>
      <c r="D55" s="38">
        <v>20253185036</v>
      </c>
      <c r="E55" s="37" t="s">
        <v>810</v>
      </c>
      <c r="F55" s="37" t="s">
        <v>57</v>
      </c>
      <c r="G55" s="37" t="s">
        <v>316</v>
      </c>
      <c r="H55" s="37" t="s">
        <v>272</v>
      </c>
      <c r="I55" s="37" t="s">
        <v>348</v>
      </c>
      <c r="J55" s="58">
        <v>337</v>
      </c>
      <c r="K55" s="59">
        <v>87.02</v>
      </c>
      <c r="L55" s="38">
        <v>71.324</v>
      </c>
      <c r="M55" s="38">
        <v>71.324</v>
      </c>
      <c r="N55" s="38">
        <v>71.324</v>
      </c>
      <c r="O55" s="37" t="s">
        <v>44</v>
      </c>
      <c r="P55" s="37" t="s">
        <v>44</v>
      </c>
      <c r="Q55" s="37" t="s">
        <v>44</v>
      </c>
      <c r="R55" s="37" t="s">
        <v>44</v>
      </c>
      <c r="S55" s="37" t="s">
        <v>44</v>
      </c>
      <c r="T55" s="37" t="s">
        <v>44</v>
      </c>
      <c r="U55" s="37" t="s">
        <v>44</v>
      </c>
      <c r="V55" s="37" t="s">
        <v>44</v>
      </c>
      <c r="W55" s="37" t="s">
        <v>44</v>
      </c>
      <c r="X55" s="38">
        <v>71.324</v>
      </c>
      <c r="Y55" s="38">
        <v>71.324</v>
      </c>
      <c r="Z55" s="38">
        <v>71.324</v>
      </c>
      <c r="AA55" s="37" t="s">
        <v>44</v>
      </c>
      <c r="AB55" s="37" t="s">
        <v>44</v>
      </c>
      <c r="AC55" s="37" t="s">
        <v>44</v>
      </c>
      <c r="AD55" s="37" t="s">
        <v>309</v>
      </c>
      <c r="AE55" s="37" t="s">
        <v>662</v>
      </c>
      <c r="AF55" s="77">
        <v>71.324</v>
      </c>
      <c r="AG55" s="77">
        <v>71.324</v>
      </c>
      <c r="AH55" s="72" t="s">
        <v>44</v>
      </c>
      <c r="AI55" s="37" t="s">
        <v>663</v>
      </c>
    </row>
    <row r="56" s="24" customFormat="1" ht="15.6" spans="1:35">
      <c r="A56" s="36" t="s">
        <v>811</v>
      </c>
      <c r="B56" s="37" t="s">
        <v>34</v>
      </c>
      <c r="C56" s="37" t="s">
        <v>319</v>
      </c>
      <c r="D56" s="38">
        <v>20253185088</v>
      </c>
      <c r="E56" s="37" t="s">
        <v>812</v>
      </c>
      <c r="F56" s="37" t="s">
        <v>57</v>
      </c>
      <c r="G56" s="37" t="s">
        <v>316</v>
      </c>
      <c r="H56" s="37" t="s">
        <v>272</v>
      </c>
      <c r="I56" s="37" t="s">
        <v>348</v>
      </c>
      <c r="J56" s="58">
        <v>338</v>
      </c>
      <c r="K56" s="59">
        <v>85.4</v>
      </c>
      <c r="L56" s="38">
        <v>71.16</v>
      </c>
      <c r="M56" s="38">
        <v>71.16</v>
      </c>
      <c r="N56" s="38">
        <v>71.16</v>
      </c>
      <c r="O56" s="37" t="s">
        <v>44</v>
      </c>
      <c r="P56" s="37" t="s">
        <v>44</v>
      </c>
      <c r="Q56" s="37" t="s">
        <v>44</v>
      </c>
      <c r="R56" s="37" t="s">
        <v>44</v>
      </c>
      <c r="S56" s="37" t="s">
        <v>44</v>
      </c>
      <c r="T56" s="38"/>
      <c r="U56" s="37" t="s">
        <v>44</v>
      </c>
      <c r="V56" s="37" t="s">
        <v>44</v>
      </c>
      <c r="W56" s="37" t="s">
        <v>44</v>
      </c>
      <c r="X56" s="38">
        <v>71.16</v>
      </c>
      <c r="Y56" s="38">
        <v>71.16</v>
      </c>
      <c r="Z56" s="38">
        <v>71.16</v>
      </c>
      <c r="AA56" s="37" t="s">
        <v>44</v>
      </c>
      <c r="AB56" s="37" t="s">
        <v>44</v>
      </c>
      <c r="AC56" s="37" t="s">
        <v>44</v>
      </c>
      <c r="AD56" s="37" t="s">
        <v>427</v>
      </c>
      <c r="AE56" s="37" t="s">
        <v>321</v>
      </c>
      <c r="AF56" s="77">
        <v>71.16</v>
      </c>
      <c r="AG56" s="77">
        <v>71.16</v>
      </c>
      <c r="AH56" s="37" t="s">
        <v>44</v>
      </c>
      <c r="AI56" s="37" t="s">
        <v>322</v>
      </c>
    </row>
    <row r="57" s="24" customFormat="1" ht="15.6" spans="1:35">
      <c r="A57" s="36" t="s">
        <v>813</v>
      </c>
      <c r="B57" s="37" t="s">
        <v>34</v>
      </c>
      <c r="C57" s="37" t="s">
        <v>327</v>
      </c>
      <c r="D57" s="38">
        <v>20253185011</v>
      </c>
      <c r="E57" s="37" t="s">
        <v>814</v>
      </c>
      <c r="F57" s="37" t="s">
        <v>37</v>
      </c>
      <c r="G57" s="37" t="s">
        <v>316</v>
      </c>
      <c r="H57" s="37" t="s">
        <v>272</v>
      </c>
      <c r="I57" s="37" t="s">
        <v>348</v>
      </c>
      <c r="J57" s="58">
        <v>333</v>
      </c>
      <c r="K57" s="59">
        <v>88.54</v>
      </c>
      <c r="L57" s="38">
        <v>70.988</v>
      </c>
      <c r="M57" s="38">
        <v>70.988</v>
      </c>
      <c r="N57" s="38">
        <f>J57*0.8*0.2+K57*0.2</f>
        <v>70.988</v>
      </c>
      <c r="O57" s="38">
        <v>0</v>
      </c>
      <c r="P57" s="38">
        <v>0</v>
      </c>
      <c r="Q57" s="38">
        <v>0</v>
      </c>
      <c r="R57" s="38">
        <v>0</v>
      </c>
      <c r="S57" s="38">
        <v>0</v>
      </c>
      <c r="T57" s="38">
        <v>0</v>
      </c>
      <c r="U57" s="38">
        <v>0</v>
      </c>
      <c r="V57" s="38">
        <v>0</v>
      </c>
      <c r="W57" s="38">
        <v>0</v>
      </c>
      <c r="X57" s="38">
        <v>70.988</v>
      </c>
      <c r="Y57" s="38">
        <v>70.988</v>
      </c>
      <c r="Z57" s="38">
        <v>70.988</v>
      </c>
      <c r="AA57" s="37" t="s">
        <v>44</v>
      </c>
      <c r="AB57" s="37" t="s">
        <v>44</v>
      </c>
      <c r="AC57" s="37" t="s">
        <v>44</v>
      </c>
      <c r="AD57" s="37" t="s">
        <v>83</v>
      </c>
      <c r="AE57" s="37" t="s">
        <v>668</v>
      </c>
      <c r="AF57" s="77">
        <f>Z57</f>
        <v>70.988</v>
      </c>
      <c r="AG57" s="77">
        <f>Z57</f>
        <v>70.988</v>
      </c>
      <c r="AH57" s="37" t="s">
        <v>44</v>
      </c>
      <c r="AI57" s="37" t="s">
        <v>331</v>
      </c>
    </row>
    <row r="58" s="24" customFormat="1" ht="15.6" spans="1:35">
      <c r="A58" s="36" t="s">
        <v>815</v>
      </c>
      <c r="B58" s="37" t="s">
        <v>34</v>
      </c>
      <c r="C58" s="38" t="s">
        <v>672</v>
      </c>
      <c r="D58" s="38">
        <v>20253185004</v>
      </c>
      <c r="E58" s="37" t="s">
        <v>816</v>
      </c>
      <c r="F58" s="37" t="s">
        <v>57</v>
      </c>
      <c r="G58" s="37" t="s">
        <v>316</v>
      </c>
      <c r="H58" s="37" t="s">
        <v>272</v>
      </c>
      <c r="I58" s="37" t="s">
        <v>348</v>
      </c>
      <c r="J58" s="58">
        <v>331</v>
      </c>
      <c r="K58" s="59">
        <v>89.58</v>
      </c>
      <c r="L58" s="38">
        <v>70.876</v>
      </c>
      <c r="M58" s="38">
        <v>70.876</v>
      </c>
      <c r="N58" s="38">
        <f>J58*0.2*0.8+K58*0.2</f>
        <v>70.876</v>
      </c>
      <c r="O58" s="38">
        <v>0</v>
      </c>
      <c r="P58" s="38">
        <v>0</v>
      </c>
      <c r="Q58" s="38">
        <v>0</v>
      </c>
      <c r="R58" s="38">
        <v>0</v>
      </c>
      <c r="S58" s="38">
        <v>0</v>
      </c>
      <c r="T58" s="38">
        <v>0</v>
      </c>
      <c r="U58" s="38">
        <v>0</v>
      </c>
      <c r="V58" s="38">
        <v>0</v>
      </c>
      <c r="W58" s="38">
        <v>0</v>
      </c>
      <c r="X58" s="38">
        <v>70.876</v>
      </c>
      <c r="Y58" s="38">
        <v>70.876</v>
      </c>
      <c r="Z58" s="38">
        <v>70.876</v>
      </c>
      <c r="AA58" s="72" t="s">
        <v>44</v>
      </c>
      <c r="AB58" s="72" t="s">
        <v>44</v>
      </c>
      <c r="AC58" s="72" t="s">
        <v>44</v>
      </c>
      <c r="AD58" s="37" t="s">
        <v>400</v>
      </c>
      <c r="AE58" s="72" t="s">
        <v>350</v>
      </c>
      <c r="AF58" s="77">
        <v>70.876</v>
      </c>
      <c r="AG58" s="77">
        <v>70.876</v>
      </c>
      <c r="AH58" s="72" t="s">
        <v>44</v>
      </c>
      <c r="AI58" s="72" t="s">
        <v>351</v>
      </c>
    </row>
    <row r="59" s="25" customFormat="1" ht="109.2" spans="1:35">
      <c r="A59" s="45" t="s">
        <v>817</v>
      </c>
      <c r="B59" s="46" t="s">
        <v>34</v>
      </c>
      <c r="C59" s="46" t="s">
        <v>270</v>
      </c>
      <c r="D59" s="45">
        <v>20253185113</v>
      </c>
      <c r="E59" s="46" t="s">
        <v>818</v>
      </c>
      <c r="F59" s="46" t="s">
        <v>37</v>
      </c>
      <c r="G59" s="46" t="s">
        <v>316</v>
      </c>
      <c r="H59" s="46" t="s">
        <v>272</v>
      </c>
      <c r="I59" s="46" t="s">
        <v>348</v>
      </c>
      <c r="J59" s="65">
        <v>327</v>
      </c>
      <c r="K59" s="66">
        <v>85.06</v>
      </c>
      <c r="L59" s="45">
        <f>(J59*0.2)*0.8+K59*0.2</f>
        <v>69.332</v>
      </c>
      <c r="M59" s="45">
        <v>69.332</v>
      </c>
      <c r="N59" s="45">
        <v>69.332</v>
      </c>
      <c r="O59" s="45"/>
      <c r="P59" s="46" t="s">
        <v>44</v>
      </c>
      <c r="Q59" s="46" t="s">
        <v>44</v>
      </c>
      <c r="R59" s="46" t="s">
        <v>819</v>
      </c>
      <c r="S59" s="45">
        <v>1.5</v>
      </c>
      <c r="T59" s="45">
        <v>1.5</v>
      </c>
      <c r="U59" s="45"/>
      <c r="V59" s="46" t="s">
        <v>44</v>
      </c>
      <c r="W59" s="46" t="s">
        <v>44</v>
      </c>
      <c r="X59" s="45">
        <v>69.332</v>
      </c>
      <c r="Y59" s="45">
        <v>70.832</v>
      </c>
      <c r="Z59" s="45">
        <v>70.832</v>
      </c>
      <c r="AA59" s="45"/>
      <c r="AB59" s="46" t="s">
        <v>44</v>
      </c>
      <c r="AC59" s="46" t="s">
        <v>44</v>
      </c>
      <c r="AD59" s="46" t="s">
        <v>372</v>
      </c>
      <c r="AE59" s="78" t="s">
        <v>274</v>
      </c>
      <c r="AF59" s="79">
        <v>70.832</v>
      </c>
      <c r="AG59" s="79">
        <v>70.832</v>
      </c>
      <c r="AH59" s="78" t="s">
        <v>44</v>
      </c>
      <c r="AI59" s="78" t="s">
        <v>658</v>
      </c>
    </row>
    <row r="60" s="25" customFormat="1" ht="15.6" spans="1:35">
      <c r="A60" s="45" t="s">
        <v>820</v>
      </c>
      <c r="B60" s="47" t="s">
        <v>34</v>
      </c>
      <c r="C60" s="48" t="s">
        <v>660</v>
      </c>
      <c r="D60" s="48">
        <v>20253185040</v>
      </c>
      <c r="E60" s="47" t="s">
        <v>821</v>
      </c>
      <c r="F60" s="47" t="s">
        <v>37</v>
      </c>
      <c r="G60" s="47" t="s">
        <v>316</v>
      </c>
      <c r="H60" s="47" t="s">
        <v>272</v>
      </c>
      <c r="I60" s="47" t="s">
        <v>348</v>
      </c>
      <c r="J60" s="67">
        <v>333</v>
      </c>
      <c r="K60" s="68">
        <v>87.74</v>
      </c>
      <c r="L60" s="48">
        <v>70.828</v>
      </c>
      <c r="M60" s="48">
        <v>70.828</v>
      </c>
      <c r="N60" s="48">
        <v>70.828</v>
      </c>
      <c r="O60" s="47" t="s">
        <v>44</v>
      </c>
      <c r="P60" s="47" t="s">
        <v>44</v>
      </c>
      <c r="Q60" s="47" t="s">
        <v>44</v>
      </c>
      <c r="R60" s="47" t="s">
        <v>44</v>
      </c>
      <c r="S60" s="47" t="s">
        <v>44</v>
      </c>
      <c r="T60" s="47" t="s">
        <v>44</v>
      </c>
      <c r="U60" s="47" t="s">
        <v>44</v>
      </c>
      <c r="V60" s="47" t="s">
        <v>44</v>
      </c>
      <c r="W60" s="47" t="s">
        <v>44</v>
      </c>
      <c r="X60" s="48">
        <v>70.828</v>
      </c>
      <c r="Y60" s="48">
        <v>70.828</v>
      </c>
      <c r="Z60" s="48">
        <v>70.828</v>
      </c>
      <c r="AA60" s="47" t="s">
        <v>44</v>
      </c>
      <c r="AB60" s="47" t="s">
        <v>44</v>
      </c>
      <c r="AC60" s="47" t="s">
        <v>44</v>
      </c>
      <c r="AD60" s="47" t="s">
        <v>459</v>
      </c>
      <c r="AE60" s="47" t="s">
        <v>662</v>
      </c>
      <c r="AF60" s="79">
        <v>70.828</v>
      </c>
      <c r="AG60" s="79">
        <v>70.828</v>
      </c>
      <c r="AH60" s="80" t="s">
        <v>44</v>
      </c>
      <c r="AI60" s="47" t="s">
        <v>663</v>
      </c>
    </row>
    <row r="61" s="25" customFormat="1" ht="15.6" spans="1:35">
      <c r="A61" s="45" t="s">
        <v>822</v>
      </c>
      <c r="B61" s="47" t="s">
        <v>34</v>
      </c>
      <c r="C61" s="47" t="s">
        <v>319</v>
      </c>
      <c r="D61" s="48">
        <v>20253185102</v>
      </c>
      <c r="E61" s="47" t="s">
        <v>823</v>
      </c>
      <c r="F61" s="47" t="s">
        <v>37</v>
      </c>
      <c r="G61" s="47" t="s">
        <v>316</v>
      </c>
      <c r="H61" s="47" t="s">
        <v>272</v>
      </c>
      <c r="I61" s="47" t="s">
        <v>348</v>
      </c>
      <c r="J61" s="67">
        <v>333</v>
      </c>
      <c r="K61" s="68">
        <v>87.74</v>
      </c>
      <c r="L61" s="48">
        <v>70.828</v>
      </c>
      <c r="M61" s="48">
        <v>70.828</v>
      </c>
      <c r="N61" s="48">
        <v>70.828</v>
      </c>
      <c r="O61" s="47" t="s">
        <v>44</v>
      </c>
      <c r="P61" s="47" t="s">
        <v>44</v>
      </c>
      <c r="Q61" s="47" t="s">
        <v>44</v>
      </c>
      <c r="R61" s="47" t="s">
        <v>44</v>
      </c>
      <c r="S61" s="47" t="s">
        <v>44</v>
      </c>
      <c r="T61" s="48"/>
      <c r="U61" s="47" t="s">
        <v>44</v>
      </c>
      <c r="V61" s="47" t="s">
        <v>44</v>
      </c>
      <c r="W61" s="47" t="s">
        <v>44</v>
      </c>
      <c r="X61" s="48">
        <v>70.828</v>
      </c>
      <c r="Y61" s="48">
        <v>70.828</v>
      </c>
      <c r="Z61" s="48">
        <v>70.828</v>
      </c>
      <c r="AA61" s="47" t="s">
        <v>44</v>
      </c>
      <c r="AB61" s="47" t="s">
        <v>44</v>
      </c>
      <c r="AC61" s="47" t="s">
        <v>44</v>
      </c>
      <c r="AD61" s="47" t="s">
        <v>612</v>
      </c>
      <c r="AE61" s="47" t="s">
        <v>321</v>
      </c>
      <c r="AF61" s="79">
        <v>70.828</v>
      </c>
      <c r="AG61" s="79">
        <v>70.828</v>
      </c>
      <c r="AH61" s="47" t="s">
        <v>44</v>
      </c>
      <c r="AI61" s="47" t="s">
        <v>322</v>
      </c>
    </row>
    <row r="62" s="25" customFormat="1" ht="15.6" spans="1:35">
      <c r="A62" s="45" t="s">
        <v>824</v>
      </c>
      <c r="B62" s="47" t="s">
        <v>34</v>
      </c>
      <c r="C62" s="48" t="s">
        <v>672</v>
      </c>
      <c r="D62" s="48">
        <v>20253185054</v>
      </c>
      <c r="E62" s="47" t="s">
        <v>825</v>
      </c>
      <c r="F62" s="47" t="s">
        <v>37</v>
      </c>
      <c r="G62" s="47" t="s">
        <v>316</v>
      </c>
      <c r="H62" s="47" t="s">
        <v>272</v>
      </c>
      <c r="I62" s="47" t="s">
        <v>348</v>
      </c>
      <c r="J62" s="67">
        <v>344</v>
      </c>
      <c r="K62" s="68">
        <v>78.48</v>
      </c>
      <c r="L62" s="48">
        <v>70.736</v>
      </c>
      <c r="M62" s="48">
        <v>70.736</v>
      </c>
      <c r="N62" s="48">
        <f>J62*0.2*0.8+K62*0.2</f>
        <v>70.736</v>
      </c>
      <c r="O62" s="48">
        <v>0</v>
      </c>
      <c r="P62" s="48">
        <v>0</v>
      </c>
      <c r="Q62" s="48">
        <v>0</v>
      </c>
      <c r="R62" s="48">
        <v>0</v>
      </c>
      <c r="S62" s="48">
        <v>0</v>
      </c>
      <c r="T62" s="48">
        <v>0</v>
      </c>
      <c r="U62" s="48">
        <v>0</v>
      </c>
      <c r="V62" s="48">
        <v>0</v>
      </c>
      <c r="W62" s="48">
        <v>0</v>
      </c>
      <c r="X62" s="48">
        <v>70.736</v>
      </c>
      <c r="Y62" s="48">
        <v>70.736</v>
      </c>
      <c r="Z62" s="48">
        <v>70.736</v>
      </c>
      <c r="AA62" s="80" t="s">
        <v>44</v>
      </c>
      <c r="AB62" s="80" t="s">
        <v>44</v>
      </c>
      <c r="AC62" s="80" t="s">
        <v>44</v>
      </c>
      <c r="AD62" s="47" t="s">
        <v>551</v>
      </c>
      <c r="AE62" s="80" t="s">
        <v>350</v>
      </c>
      <c r="AF62" s="79">
        <v>70.736</v>
      </c>
      <c r="AG62" s="79">
        <v>70.736</v>
      </c>
      <c r="AH62" s="80" t="s">
        <v>44</v>
      </c>
      <c r="AI62" s="80" t="s">
        <v>351</v>
      </c>
    </row>
    <row r="63" s="25" customFormat="1" ht="15.6" spans="1:35">
      <c r="A63" s="45" t="s">
        <v>826</v>
      </c>
      <c r="B63" s="49" t="s">
        <v>34</v>
      </c>
      <c r="C63" s="50" t="s">
        <v>690</v>
      </c>
      <c r="D63" s="51">
        <v>20253185001</v>
      </c>
      <c r="E63" s="49" t="s">
        <v>827</v>
      </c>
      <c r="F63" s="49" t="s">
        <v>57</v>
      </c>
      <c r="G63" s="49" t="s">
        <v>316</v>
      </c>
      <c r="H63" s="49" t="s">
        <v>272</v>
      </c>
      <c r="I63" s="49" t="s">
        <v>348</v>
      </c>
      <c r="J63" s="51">
        <v>338</v>
      </c>
      <c r="K63" s="51">
        <v>82.38</v>
      </c>
      <c r="L63" s="51">
        <v>70.556</v>
      </c>
      <c r="M63" s="51">
        <v>70.556</v>
      </c>
      <c r="N63" s="51">
        <v>70.556</v>
      </c>
      <c r="O63" s="49" t="s">
        <v>44</v>
      </c>
      <c r="P63" s="69" t="s">
        <v>44</v>
      </c>
      <c r="Q63" s="50"/>
      <c r="R63" s="69" t="s">
        <v>44</v>
      </c>
      <c r="S63" s="69" t="s">
        <v>44</v>
      </c>
      <c r="T63" s="50"/>
      <c r="U63" s="49" t="s">
        <v>44</v>
      </c>
      <c r="V63" s="49" t="s">
        <v>44</v>
      </c>
      <c r="W63" s="49" t="s">
        <v>44</v>
      </c>
      <c r="X63" s="51">
        <v>70.556</v>
      </c>
      <c r="Y63" s="50">
        <v>70.556</v>
      </c>
      <c r="Z63" s="50">
        <v>70.556</v>
      </c>
      <c r="AA63" s="49" t="s">
        <v>44</v>
      </c>
      <c r="AB63" s="49" t="s">
        <v>44</v>
      </c>
      <c r="AC63" s="49" t="s">
        <v>44</v>
      </c>
      <c r="AD63" s="49" t="s">
        <v>548</v>
      </c>
      <c r="AE63" s="49" t="s">
        <v>692</v>
      </c>
      <c r="AF63" s="79">
        <v>70.556</v>
      </c>
      <c r="AG63" s="79">
        <v>70.556</v>
      </c>
      <c r="AH63" s="80" t="s">
        <v>44</v>
      </c>
      <c r="AI63" s="83" t="s">
        <v>482</v>
      </c>
    </row>
    <row r="64" s="25" customFormat="1" ht="15.6" spans="1:35">
      <c r="A64" s="45" t="s">
        <v>828</v>
      </c>
      <c r="B64" s="47" t="s">
        <v>34</v>
      </c>
      <c r="C64" s="48" t="s">
        <v>672</v>
      </c>
      <c r="D64" s="48">
        <v>20253185015</v>
      </c>
      <c r="E64" s="47" t="s">
        <v>829</v>
      </c>
      <c r="F64" s="47" t="s">
        <v>37</v>
      </c>
      <c r="G64" s="47" t="s">
        <v>316</v>
      </c>
      <c r="H64" s="47" t="s">
        <v>272</v>
      </c>
      <c r="I64" s="47" t="s">
        <v>348</v>
      </c>
      <c r="J64" s="67">
        <v>336</v>
      </c>
      <c r="K64" s="68">
        <v>83.96</v>
      </c>
      <c r="L64" s="48">
        <v>70.552</v>
      </c>
      <c r="M64" s="48">
        <v>70.552</v>
      </c>
      <c r="N64" s="48">
        <f>J64*0.2*0.8+K64*0.2</f>
        <v>70.552</v>
      </c>
      <c r="O64" s="48">
        <v>0</v>
      </c>
      <c r="P64" s="48">
        <v>0</v>
      </c>
      <c r="Q64" s="48">
        <v>0</v>
      </c>
      <c r="R64" s="48">
        <v>0</v>
      </c>
      <c r="S64" s="48">
        <v>0</v>
      </c>
      <c r="T64" s="48">
        <v>0</v>
      </c>
      <c r="U64" s="48">
        <v>0</v>
      </c>
      <c r="V64" s="48">
        <v>0</v>
      </c>
      <c r="W64" s="48">
        <v>0</v>
      </c>
      <c r="X64" s="48">
        <v>70.552</v>
      </c>
      <c r="Y64" s="48">
        <v>70.552</v>
      </c>
      <c r="Z64" s="48">
        <v>70.552</v>
      </c>
      <c r="AA64" s="80" t="s">
        <v>44</v>
      </c>
      <c r="AB64" s="80" t="s">
        <v>44</v>
      </c>
      <c r="AC64" s="80" t="s">
        <v>44</v>
      </c>
      <c r="AD64" s="47" t="s">
        <v>441</v>
      </c>
      <c r="AE64" s="80" t="s">
        <v>350</v>
      </c>
      <c r="AF64" s="79">
        <v>70.552</v>
      </c>
      <c r="AG64" s="79">
        <v>70.552</v>
      </c>
      <c r="AH64" s="80" t="s">
        <v>44</v>
      </c>
      <c r="AI64" s="80" t="s">
        <v>351</v>
      </c>
    </row>
    <row r="65" s="25" customFormat="1" ht="15.6" spans="1:35">
      <c r="A65" s="45" t="s">
        <v>830</v>
      </c>
      <c r="B65" s="47" t="s">
        <v>34</v>
      </c>
      <c r="C65" s="48" t="s">
        <v>660</v>
      </c>
      <c r="D65" s="48">
        <v>20253185090</v>
      </c>
      <c r="E65" s="47" t="s">
        <v>831</v>
      </c>
      <c r="F65" s="47" t="s">
        <v>37</v>
      </c>
      <c r="G65" s="47" t="s">
        <v>316</v>
      </c>
      <c r="H65" s="47" t="s">
        <v>272</v>
      </c>
      <c r="I65" s="47" t="s">
        <v>348</v>
      </c>
      <c r="J65" s="67">
        <v>326</v>
      </c>
      <c r="K65" s="68">
        <v>91.52</v>
      </c>
      <c r="L65" s="48">
        <f>J65*0.2*0.8+K65*0.2</f>
        <v>70.464</v>
      </c>
      <c r="M65" s="48">
        <f>K65*0.2*0.8+L65*0.2</f>
        <v>28.736</v>
      </c>
      <c r="N65" s="48">
        <v>70.464</v>
      </c>
      <c r="O65" s="47" t="s">
        <v>44</v>
      </c>
      <c r="P65" s="47" t="s">
        <v>44</v>
      </c>
      <c r="Q65" s="47" t="s">
        <v>44</v>
      </c>
      <c r="R65" s="47" t="s">
        <v>44</v>
      </c>
      <c r="S65" s="47" t="s">
        <v>44</v>
      </c>
      <c r="T65" s="47" t="s">
        <v>44</v>
      </c>
      <c r="U65" s="47" t="s">
        <v>44</v>
      </c>
      <c r="V65" s="47" t="s">
        <v>44</v>
      </c>
      <c r="W65" s="47" t="s">
        <v>44</v>
      </c>
      <c r="X65" s="48">
        <v>70.464</v>
      </c>
      <c r="Y65" s="48">
        <v>70.464</v>
      </c>
      <c r="Z65" s="48">
        <v>70.464</v>
      </c>
      <c r="AA65" s="47" t="s">
        <v>44</v>
      </c>
      <c r="AB65" s="47" t="s">
        <v>44</v>
      </c>
      <c r="AC65" s="47" t="s">
        <v>44</v>
      </c>
      <c r="AD65" s="47" t="s">
        <v>541</v>
      </c>
      <c r="AE65" s="47" t="s">
        <v>662</v>
      </c>
      <c r="AF65" s="79">
        <v>70.464</v>
      </c>
      <c r="AG65" s="79">
        <v>70.464</v>
      </c>
      <c r="AH65" s="80" t="s">
        <v>44</v>
      </c>
      <c r="AI65" s="47" t="s">
        <v>663</v>
      </c>
    </row>
    <row r="66" s="25" customFormat="1" ht="15.6" spans="1:35">
      <c r="A66" s="45" t="s">
        <v>832</v>
      </c>
      <c r="B66" s="46" t="s">
        <v>34</v>
      </c>
      <c r="C66" s="46" t="s">
        <v>270</v>
      </c>
      <c r="D66" s="45">
        <v>20253185044</v>
      </c>
      <c r="E66" s="46" t="s">
        <v>833</v>
      </c>
      <c r="F66" s="46" t="s">
        <v>57</v>
      </c>
      <c r="G66" s="46" t="s">
        <v>316</v>
      </c>
      <c r="H66" s="46" t="s">
        <v>272</v>
      </c>
      <c r="I66" s="46" t="s">
        <v>348</v>
      </c>
      <c r="J66" s="65">
        <v>324</v>
      </c>
      <c r="K66" s="66">
        <v>90.54</v>
      </c>
      <c r="L66" s="45">
        <f>(J66*0.2)*0.8+K66*0.2</f>
        <v>69.948</v>
      </c>
      <c r="M66" s="45">
        <v>69.948</v>
      </c>
      <c r="N66" s="45">
        <v>69.948</v>
      </c>
      <c r="O66" s="45"/>
      <c r="P66" s="46" t="s">
        <v>44</v>
      </c>
      <c r="Q66" s="46" t="s">
        <v>44</v>
      </c>
      <c r="R66" s="45"/>
      <c r="S66" s="46" t="s">
        <v>44</v>
      </c>
      <c r="T66" s="46" t="s">
        <v>44</v>
      </c>
      <c r="U66" s="45"/>
      <c r="V66" s="46" t="s">
        <v>44</v>
      </c>
      <c r="W66" s="46" t="s">
        <v>44</v>
      </c>
      <c r="X66" s="45">
        <v>69.948</v>
      </c>
      <c r="Y66" s="45">
        <v>69.948</v>
      </c>
      <c r="Z66" s="45">
        <v>69.948</v>
      </c>
      <c r="AA66" s="45"/>
      <c r="AB66" s="46" t="s">
        <v>44</v>
      </c>
      <c r="AC66" s="46" t="s">
        <v>44</v>
      </c>
      <c r="AD66" s="46" t="s">
        <v>455</v>
      </c>
      <c r="AE66" s="78" t="s">
        <v>274</v>
      </c>
      <c r="AF66" s="79">
        <v>69.948</v>
      </c>
      <c r="AG66" s="79">
        <v>69.948</v>
      </c>
      <c r="AH66" s="78" t="s">
        <v>44</v>
      </c>
      <c r="AI66" s="78" t="s">
        <v>658</v>
      </c>
    </row>
    <row r="67" s="25" customFormat="1" ht="15.6" spans="1:35">
      <c r="A67" s="45" t="s">
        <v>834</v>
      </c>
      <c r="B67" s="46" t="s">
        <v>34</v>
      </c>
      <c r="C67" s="46" t="s">
        <v>270</v>
      </c>
      <c r="D67" s="45">
        <v>20253185002</v>
      </c>
      <c r="E67" s="46" t="s">
        <v>835</v>
      </c>
      <c r="F67" s="46" t="s">
        <v>37</v>
      </c>
      <c r="G67" s="46" t="s">
        <v>316</v>
      </c>
      <c r="H67" s="46" t="s">
        <v>272</v>
      </c>
      <c r="I67" s="46" t="s">
        <v>348</v>
      </c>
      <c r="J67" s="65">
        <v>328</v>
      </c>
      <c r="K67" s="66">
        <v>87.24</v>
      </c>
      <c r="L67" s="45">
        <f>(J67*0.2)*0.8+K67*0.2</f>
        <v>69.928</v>
      </c>
      <c r="M67" s="45">
        <v>69.928</v>
      </c>
      <c r="N67" s="45">
        <v>69.928</v>
      </c>
      <c r="O67" s="45"/>
      <c r="P67" s="46" t="s">
        <v>44</v>
      </c>
      <c r="Q67" s="46" t="s">
        <v>44</v>
      </c>
      <c r="R67" s="45"/>
      <c r="S67" s="46" t="s">
        <v>44</v>
      </c>
      <c r="T67" s="46" t="s">
        <v>44</v>
      </c>
      <c r="U67" s="45"/>
      <c r="V67" s="46" t="s">
        <v>44</v>
      </c>
      <c r="W67" s="46" t="s">
        <v>44</v>
      </c>
      <c r="X67" s="45">
        <v>69.928</v>
      </c>
      <c r="Y67" s="45">
        <v>69.928</v>
      </c>
      <c r="Z67" s="45">
        <v>69.928</v>
      </c>
      <c r="AA67" s="45"/>
      <c r="AB67" s="46" t="s">
        <v>44</v>
      </c>
      <c r="AC67" s="46" t="s">
        <v>44</v>
      </c>
      <c r="AD67" s="46" t="s">
        <v>429</v>
      </c>
      <c r="AE67" s="78" t="s">
        <v>274</v>
      </c>
      <c r="AF67" s="79">
        <v>69.928</v>
      </c>
      <c r="AG67" s="79">
        <v>69.928</v>
      </c>
      <c r="AH67" s="78" t="s">
        <v>44</v>
      </c>
      <c r="AI67" s="78" t="s">
        <v>658</v>
      </c>
    </row>
    <row r="68" s="25" customFormat="1" ht="409.5" spans="1:35">
      <c r="A68" s="45" t="s">
        <v>836</v>
      </c>
      <c r="B68" s="78" t="s">
        <v>34</v>
      </c>
      <c r="C68" s="84" t="s">
        <v>664</v>
      </c>
      <c r="D68" s="84">
        <v>20253185086</v>
      </c>
      <c r="E68" s="78" t="s">
        <v>837</v>
      </c>
      <c r="F68" s="78" t="s">
        <v>57</v>
      </c>
      <c r="G68" s="78" t="s">
        <v>316</v>
      </c>
      <c r="H68" s="78" t="s">
        <v>272</v>
      </c>
      <c r="I68" s="78" t="s">
        <v>348</v>
      </c>
      <c r="J68" s="67">
        <v>326</v>
      </c>
      <c r="K68" s="68">
        <v>86.86</v>
      </c>
      <c r="L68" s="84">
        <v>69.532</v>
      </c>
      <c r="M68" s="84">
        <f>(J68*0.2)*0.8+K68*0.2</f>
        <v>69.532</v>
      </c>
      <c r="N68" s="85">
        <v>69.532</v>
      </c>
      <c r="O68" s="84"/>
      <c r="P68" s="85">
        <v>0</v>
      </c>
      <c r="Q68" s="85">
        <v>0</v>
      </c>
      <c r="R68" s="78" t="s">
        <v>838</v>
      </c>
      <c r="S68" s="85">
        <v>1</v>
      </c>
      <c r="T68" s="45" t="s">
        <v>839</v>
      </c>
      <c r="U68" s="84"/>
      <c r="V68" s="84"/>
      <c r="W68" s="84"/>
      <c r="X68" s="84">
        <v>71.032</v>
      </c>
      <c r="Y68" s="85">
        <v>70.532</v>
      </c>
      <c r="Z68" s="85">
        <v>69.532</v>
      </c>
      <c r="AA68" s="84"/>
      <c r="AB68" s="78" t="s">
        <v>840</v>
      </c>
      <c r="AC68" s="46" t="s">
        <v>786</v>
      </c>
      <c r="AD68" s="78" t="s">
        <v>156</v>
      </c>
      <c r="AE68" s="78" t="s">
        <v>285</v>
      </c>
      <c r="AF68" s="85">
        <v>69.532</v>
      </c>
      <c r="AG68" s="85">
        <v>69.532</v>
      </c>
      <c r="AH68" s="89" t="s">
        <v>841</v>
      </c>
      <c r="AI68" s="46" t="s">
        <v>47</v>
      </c>
    </row>
    <row r="69" s="25" customFormat="1" ht="409.5" spans="1:35">
      <c r="A69" s="45" t="s">
        <v>842</v>
      </c>
      <c r="B69" s="78" t="s">
        <v>34</v>
      </c>
      <c r="C69" s="84" t="s">
        <v>664</v>
      </c>
      <c r="D69" s="84">
        <v>20253185049</v>
      </c>
      <c r="E69" s="78" t="s">
        <v>843</v>
      </c>
      <c r="F69" s="78" t="s">
        <v>37</v>
      </c>
      <c r="G69" s="78" t="s">
        <v>316</v>
      </c>
      <c r="H69" s="78" t="s">
        <v>272</v>
      </c>
      <c r="I69" s="78" t="s">
        <v>348</v>
      </c>
      <c r="J69" s="67">
        <v>308</v>
      </c>
      <c r="K69" s="68">
        <v>89.26</v>
      </c>
      <c r="L69" s="84">
        <v>67.132</v>
      </c>
      <c r="M69" s="84">
        <f>(J69*0.2)*0.8+K69*0.2</f>
        <v>67.132</v>
      </c>
      <c r="N69" s="85">
        <v>67.132</v>
      </c>
      <c r="O69" s="84">
        <v>0</v>
      </c>
      <c r="P69" s="84">
        <v>0</v>
      </c>
      <c r="Q69" s="84">
        <v>0</v>
      </c>
      <c r="R69" s="84" t="s">
        <v>844</v>
      </c>
      <c r="S69" s="85">
        <v>4</v>
      </c>
      <c r="T69" s="45" t="s">
        <v>845</v>
      </c>
      <c r="U69" s="84">
        <v>0</v>
      </c>
      <c r="V69" s="78" t="s">
        <v>44</v>
      </c>
      <c r="W69" s="78" t="s">
        <v>44</v>
      </c>
      <c r="X69" s="84">
        <v>71.132</v>
      </c>
      <c r="Y69" s="85">
        <v>71.132</v>
      </c>
      <c r="Z69" s="85">
        <v>69.132</v>
      </c>
      <c r="AA69" s="84"/>
      <c r="AB69" s="78" t="s">
        <v>44</v>
      </c>
      <c r="AC69" s="46" t="s">
        <v>846</v>
      </c>
      <c r="AD69" s="78" t="s">
        <v>358</v>
      </c>
      <c r="AE69" s="78" t="s">
        <v>285</v>
      </c>
      <c r="AF69" s="85">
        <v>69.132</v>
      </c>
      <c r="AG69" s="85">
        <v>69.132</v>
      </c>
      <c r="AH69" s="46" t="s">
        <v>846</v>
      </c>
      <c r="AI69" s="46" t="s">
        <v>47</v>
      </c>
    </row>
    <row r="70" s="25" customFormat="1" ht="15.6" spans="1:35">
      <c r="A70" s="45" t="s">
        <v>847</v>
      </c>
      <c r="B70" s="47" t="s">
        <v>34</v>
      </c>
      <c r="C70" s="50" t="s">
        <v>690</v>
      </c>
      <c r="D70" s="50">
        <v>20253185094</v>
      </c>
      <c r="E70" s="47" t="s">
        <v>848</v>
      </c>
      <c r="F70" s="47" t="s">
        <v>57</v>
      </c>
      <c r="G70" s="49" t="s">
        <v>316</v>
      </c>
      <c r="H70" s="47" t="s">
        <v>272</v>
      </c>
      <c r="I70" s="49" t="s">
        <v>348</v>
      </c>
      <c r="J70" s="86">
        <v>321</v>
      </c>
      <c r="K70" s="87">
        <v>88.6</v>
      </c>
      <c r="L70" s="50">
        <v>69.08</v>
      </c>
      <c r="M70" s="50">
        <v>69.08</v>
      </c>
      <c r="N70" s="50">
        <v>69.08</v>
      </c>
      <c r="O70" s="49" t="s">
        <v>44</v>
      </c>
      <c r="P70" s="69" t="s">
        <v>44</v>
      </c>
      <c r="Q70" s="50"/>
      <c r="R70" s="69" t="s">
        <v>44</v>
      </c>
      <c r="S70" s="69" t="s">
        <v>44</v>
      </c>
      <c r="T70" s="50"/>
      <c r="U70" s="49" t="s">
        <v>44</v>
      </c>
      <c r="V70" s="49" t="s">
        <v>44</v>
      </c>
      <c r="W70" s="49" t="s">
        <v>44</v>
      </c>
      <c r="X70" s="50">
        <v>69.08</v>
      </c>
      <c r="Y70" s="50">
        <v>69.08</v>
      </c>
      <c r="Z70" s="50">
        <v>69.08</v>
      </c>
      <c r="AA70" s="49" t="s">
        <v>44</v>
      </c>
      <c r="AB70" s="49" t="s">
        <v>44</v>
      </c>
      <c r="AC70" s="49" t="s">
        <v>44</v>
      </c>
      <c r="AD70" s="47" t="s">
        <v>176</v>
      </c>
      <c r="AE70" s="49" t="s">
        <v>692</v>
      </c>
      <c r="AF70" s="79">
        <v>69.08</v>
      </c>
      <c r="AG70" s="79">
        <v>69.08</v>
      </c>
      <c r="AH70" s="80" t="s">
        <v>44</v>
      </c>
      <c r="AI70" s="83" t="s">
        <v>482</v>
      </c>
    </row>
    <row r="71" s="25" customFormat="1" ht="15.6" spans="1:35">
      <c r="A71" s="45" t="s">
        <v>849</v>
      </c>
      <c r="B71" s="47" t="s">
        <v>34</v>
      </c>
      <c r="C71" s="48" t="s">
        <v>696</v>
      </c>
      <c r="D71" s="48">
        <v>20253185025</v>
      </c>
      <c r="E71" s="47" t="s">
        <v>850</v>
      </c>
      <c r="F71" s="47" t="s">
        <v>37</v>
      </c>
      <c r="G71" s="47" t="s">
        <v>316</v>
      </c>
      <c r="H71" s="47" t="s">
        <v>272</v>
      </c>
      <c r="I71" s="47" t="s">
        <v>348</v>
      </c>
      <c r="J71" s="67">
        <v>322</v>
      </c>
      <c r="K71" s="68">
        <v>87.74</v>
      </c>
      <c r="L71" s="48">
        <v>69.068</v>
      </c>
      <c r="M71" s="48">
        <v>69.068</v>
      </c>
      <c r="N71" s="48">
        <f>J71*0.16+K71*0.2</f>
        <v>69.068</v>
      </c>
      <c r="O71" s="48">
        <v>0</v>
      </c>
      <c r="P71" s="48">
        <v>0</v>
      </c>
      <c r="Q71" s="48">
        <v>0</v>
      </c>
      <c r="R71" s="48">
        <v>0</v>
      </c>
      <c r="S71" s="48">
        <v>0</v>
      </c>
      <c r="T71" s="48">
        <v>0</v>
      </c>
      <c r="U71" s="48">
        <v>0</v>
      </c>
      <c r="V71" s="48">
        <v>0</v>
      </c>
      <c r="W71" s="48">
        <v>0</v>
      </c>
      <c r="X71" s="48">
        <v>69.068</v>
      </c>
      <c r="Y71" s="48">
        <v>69.068</v>
      </c>
      <c r="Z71" s="48">
        <v>69.068</v>
      </c>
      <c r="AA71" s="47" t="s">
        <v>44</v>
      </c>
      <c r="AB71" s="47" t="s">
        <v>44</v>
      </c>
      <c r="AC71" s="47" t="s">
        <v>44</v>
      </c>
      <c r="AD71" s="47" t="s">
        <v>534</v>
      </c>
      <c r="AE71" s="47" t="s">
        <v>331</v>
      </c>
      <c r="AF71" s="85">
        <v>69.068</v>
      </c>
      <c r="AG71" s="85">
        <v>69.068</v>
      </c>
      <c r="AH71" s="47" t="s">
        <v>44</v>
      </c>
      <c r="AI71" s="47" t="s">
        <v>340</v>
      </c>
    </row>
    <row r="72" s="25" customFormat="1" ht="15.6" spans="1:35">
      <c r="A72" s="45" t="s">
        <v>851</v>
      </c>
      <c r="B72" s="49" t="s">
        <v>34</v>
      </c>
      <c r="C72" s="50" t="s">
        <v>690</v>
      </c>
      <c r="D72" s="51">
        <v>20253185112</v>
      </c>
      <c r="E72" s="49" t="s">
        <v>852</v>
      </c>
      <c r="F72" s="49" t="s">
        <v>37</v>
      </c>
      <c r="G72" s="49" t="s">
        <v>316</v>
      </c>
      <c r="H72" s="49" t="s">
        <v>272</v>
      </c>
      <c r="I72" s="49" t="s">
        <v>348</v>
      </c>
      <c r="J72" s="51">
        <v>325</v>
      </c>
      <c r="K72" s="51">
        <v>85.22</v>
      </c>
      <c r="L72" s="51">
        <v>69.044</v>
      </c>
      <c r="M72" s="51">
        <v>69.044</v>
      </c>
      <c r="N72" s="51">
        <v>69.044</v>
      </c>
      <c r="O72" s="49" t="s">
        <v>44</v>
      </c>
      <c r="P72" s="69" t="s">
        <v>44</v>
      </c>
      <c r="Q72" s="50"/>
      <c r="R72" s="69" t="s">
        <v>44</v>
      </c>
      <c r="S72" s="69" t="s">
        <v>44</v>
      </c>
      <c r="T72" s="50"/>
      <c r="U72" s="49" t="s">
        <v>44</v>
      </c>
      <c r="V72" s="49" t="s">
        <v>44</v>
      </c>
      <c r="W72" s="49" t="s">
        <v>44</v>
      </c>
      <c r="X72" s="51">
        <v>69.044</v>
      </c>
      <c r="Y72" s="51">
        <v>69.044</v>
      </c>
      <c r="Z72" s="51">
        <v>69.044</v>
      </c>
      <c r="AA72" s="49" t="s">
        <v>44</v>
      </c>
      <c r="AB72" s="49" t="s">
        <v>44</v>
      </c>
      <c r="AC72" s="49" t="s">
        <v>44</v>
      </c>
      <c r="AD72" s="49" t="s">
        <v>309</v>
      </c>
      <c r="AE72" s="49" t="s">
        <v>692</v>
      </c>
      <c r="AF72" s="85">
        <v>69.044</v>
      </c>
      <c r="AG72" s="85">
        <v>69.044</v>
      </c>
      <c r="AH72" s="80" t="s">
        <v>44</v>
      </c>
      <c r="AI72" s="83" t="s">
        <v>482</v>
      </c>
    </row>
    <row r="73" s="25" customFormat="1" ht="15.6" spans="1:35">
      <c r="A73" s="45" t="s">
        <v>853</v>
      </c>
      <c r="B73" s="47" t="s">
        <v>34</v>
      </c>
      <c r="C73" s="47" t="s">
        <v>327</v>
      </c>
      <c r="D73" s="48">
        <v>20253185085</v>
      </c>
      <c r="E73" s="47" t="s">
        <v>854</v>
      </c>
      <c r="F73" s="47" t="s">
        <v>57</v>
      </c>
      <c r="G73" s="47" t="s">
        <v>316</v>
      </c>
      <c r="H73" s="47" t="s">
        <v>272</v>
      </c>
      <c r="I73" s="47" t="s">
        <v>348</v>
      </c>
      <c r="J73" s="67">
        <v>327</v>
      </c>
      <c r="K73" s="68">
        <v>83</v>
      </c>
      <c r="L73" s="48">
        <v>74.2</v>
      </c>
      <c r="M73" s="48">
        <v>68.92</v>
      </c>
      <c r="N73" s="48">
        <f>J73*0.8*0.2+K73*0.2</f>
        <v>68.92</v>
      </c>
      <c r="O73" s="48">
        <v>0</v>
      </c>
      <c r="P73" s="48">
        <v>0</v>
      </c>
      <c r="Q73" s="48">
        <v>0</v>
      </c>
      <c r="R73" s="48">
        <v>0</v>
      </c>
      <c r="S73" s="48">
        <v>0</v>
      </c>
      <c r="T73" s="48">
        <v>0</v>
      </c>
      <c r="U73" s="48">
        <v>0</v>
      </c>
      <c r="V73" s="48">
        <v>0</v>
      </c>
      <c r="W73" s="48">
        <v>0</v>
      </c>
      <c r="X73" s="48">
        <v>68.92</v>
      </c>
      <c r="Y73" s="48">
        <v>68.92</v>
      </c>
      <c r="Z73" s="48">
        <v>68.92</v>
      </c>
      <c r="AA73" s="47" t="s">
        <v>44</v>
      </c>
      <c r="AB73" s="47" t="s">
        <v>44</v>
      </c>
      <c r="AC73" s="47" t="s">
        <v>44</v>
      </c>
      <c r="AD73" s="47" t="s">
        <v>83</v>
      </c>
      <c r="AE73" s="47" t="s">
        <v>668</v>
      </c>
      <c r="AF73" s="79">
        <f>Z73</f>
        <v>68.92</v>
      </c>
      <c r="AG73" s="79">
        <f>Z73</f>
        <v>68.92</v>
      </c>
      <c r="AH73" s="47" t="s">
        <v>44</v>
      </c>
      <c r="AI73" s="47" t="s">
        <v>331</v>
      </c>
    </row>
    <row r="74" s="25" customFormat="1" ht="15.6" spans="1:35">
      <c r="A74" s="45" t="s">
        <v>855</v>
      </c>
      <c r="B74" s="47" t="s">
        <v>34</v>
      </c>
      <c r="C74" s="48" t="s">
        <v>672</v>
      </c>
      <c r="D74" s="48">
        <v>20253185034</v>
      </c>
      <c r="E74" s="47" t="s">
        <v>856</v>
      </c>
      <c r="F74" s="47" t="s">
        <v>37</v>
      </c>
      <c r="G74" s="47" t="s">
        <v>316</v>
      </c>
      <c r="H74" s="47" t="s">
        <v>272</v>
      </c>
      <c r="I74" s="47" t="s">
        <v>348</v>
      </c>
      <c r="J74" s="67">
        <v>320</v>
      </c>
      <c r="K74" s="68">
        <v>87.82</v>
      </c>
      <c r="L74" s="48">
        <v>68.764</v>
      </c>
      <c r="M74" s="48">
        <v>68.764</v>
      </c>
      <c r="N74" s="48">
        <f>J74*0.2*0.8+K74*0.2</f>
        <v>68.764</v>
      </c>
      <c r="O74" s="48">
        <v>0</v>
      </c>
      <c r="P74" s="48">
        <v>0</v>
      </c>
      <c r="Q74" s="48">
        <v>0</v>
      </c>
      <c r="R74" s="48">
        <v>0</v>
      </c>
      <c r="S74" s="48">
        <v>0</v>
      </c>
      <c r="T74" s="48">
        <v>0</v>
      </c>
      <c r="U74" s="48">
        <v>0</v>
      </c>
      <c r="V74" s="48">
        <v>0</v>
      </c>
      <c r="W74" s="48">
        <v>0</v>
      </c>
      <c r="X74" s="48">
        <v>68.764</v>
      </c>
      <c r="Y74" s="48">
        <v>68.764</v>
      </c>
      <c r="Z74" s="48">
        <v>68.764</v>
      </c>
      <c r="AA74" s="80" t="s">
        <v>44</v>
      </c>
      <c r="AB74" s="80" t="s">
        <v>44</v>
      </c>
      <c r="AC74" s="80" t="s">
        <v>44</v>
      </c>
      <c r="AD74" s="47" t="s">
        <v>349</v>
      </c>
      <c r="AE74" s="80" t="s">
        <v>350</v>
      </c>
      <c r="AF74" s="79">
        <v>68.764</v>
      </c>
      <c r="AG74" s="79">
        <v>68.764</v>
      </c>
      <c r="AH74" s="80" t="s">
        <v>44</v>
      </c>
      <c r="AI74" s="80" t="s">
        <v>351</v>
      </c>
    </row>
    <row r="75" s="25" customFormat="1" ht="15.6" spans="1:35">
      <c r="A75" s="45" t="s">
        <v>857</v>
      </c>
      <c r="B75" s="47" t="s">
        <v>34</v>
      </c>
      <c r="C75" s="48" t="s">
        <v>672</v>
      </c>
      <c r="D75" s="48">
        <v>20253185076</v>
      </c>
      <c r="E75" s="47" t="s">
        <v>858</v>
      </c>
      <c r="F75" s="47" t="s">
        <v>57</v>
      </c>
      <c r="G75" s="47" t="s">
        <v>316</v>
      </c>
      <c r="H75" s="47" t="s">
        <v>272</v>
      </c>
      <c r="I75" s="47" t="s">
        <v>348</v>
      </c>
      <c r="J75" s="67">
        <v>323</v>
      </c>
      <c r="K75" s="68">
        <v>85.38</v>
      </c>
      <c r="L75" s="48">
        <v>68.756</v>
      </c>
      <c r="M75" s="48">
        <v>68.756</v>
      </c>
      <c r="N75" s="48">
        <f>J75*0.2*0.8+K75*0.2</f>
        <v>68.756</v>
      </c>
      <c r="O75" s="48">
        <v>0</v>
      </c>
      <c r="P75" s="48">
        <v>0</v>
      </c>
      <c r="Q75" s="48">
        <v>0</v>
      </c>
      <c r="R75" s="48">
        <v>0</v>
      </c>
      <c r="S75" s="48">
        <v>0</v>
      </c>
      <c r="T75" s="48">
        <v>0</v>
      </c>
      <c r="U75" s="48">
        <v>0</v>
      </c>
      <c r="V75" s="48">
        <v>0</v>
      </c>
      <c r="W75" s="48">
        <v>0</v>
      </c>
      <c r="X75" s="48">
        <v>68.756</v>
      </c>
      <c r="Y75" s="48">
        <v>68.756</v>
      </c>
      <c r="Z75" s="48">
        <v>68.756</v>
      </c>
      <c r="AA75" s="80" t="s">
        <v>44</v>
      </c>
      <c r="AB75" s="80" t="s">
        <v>44</v>
      </c>
      <c r="AC75" s="80" t="s">
        <v>44</v>
      </c>
      <c r="AD75" s="47" t="s">
        <v>441</v>
      </c>
      <c r="AE75" s="80" t="s">
        <v>350</v>
      </c>
      <c r="AF75" s="79">
        <v>68.756</v>
      </c>
      <c r="AG75" s="79">
        <v>68.756</v>
      </c>
      <c r="AH75" s="80" t="s">
        <v>44</v>
      </c>
      <c r="AI75" s="80" t="s">
        <v>351</v>
      </c>
    </row>
    <row r="76" s="25" customFormat="1" ht="15.6" spans="1:35">
      <c r="A76" s="45" t="s">
        <v>859</v>
      </c>
      <c r="B76" s="78" t="s">
        <v>34</v>
      </c>
      <c r="C76" s="84" t="s">
        <v>664</v>
      </c>
      <c r="D76" s="84">
        <v>20253185046</v>
      </c>
      <c r="E76" s="78" t="s">
        <v>860</v>
      </c>
      <c r="F76" s="78" t="s">
        <v>37</v>
      </c>
      <c r="G76" s="78" t="s">
        <v>316</v>
      </c>
      <c r="H76" s="78" t="s">
        <v>272</v>
      </c>
      <c r="I76" s="78" t="s">
        <v>348</v>
      </c>
      <c r="J76" s="67">
        <v>317</v>
      </c>
      <c r="K76" s="68">
        <v>90.12</v>
      </c>
      <c r="L76" s="84">
        <v>68.744</v>
      </c>
      <c r="M76" s="84">
        <f>(J76*0.2)*0.8+K76*0.2</f>
        <v>68.744</v>
      </c>
      <c r="N76" s="85">
        <v>68.744</v>
      </c>
      <c r="O76" s="84">
        <v>0</v>
      </c>
      <c r="P76" s="84">
        <v>0</v>
      </c>
      <c r="Q76" s="84">
        <v>0</v>
      </c>
      <c r="R76" s="84">
        <v>0</v>
      </c>
      <c r="S76" s="84">
        <v>0</v>
      </c>
      <c r="T76" s="84">
        <v>0</v>
      </c>
      <c r="U76" s="84">
        <v>0</v>
      </c>
      <c r="V76" s="78" t="s">
        <v>44</v>
      </c>
      <c r="W76" s="78" t="s">
        <v>44</v>
      </c>
      <c r="X76" s="84">
        <v>68.744</v>
      </c>
      <c r="Y76" s="85">
        <v>68.744</v>
      </c>
      <c r="Z76" s="85">
        <v>68.744</v>
      </c>
      <c r="AA76" s="78" t="s">
        <v>44</v>
      </c>
      <c r="AB76" s="78" t="s">
        <v>44</v>
      </c>
      <c r="AC76" s="46" t="s">
        <v>44</v>
      </c>
      <c r="AD76" s="78" t="s">
        <v>156</v>
      </c>
      <c r="AE76" s="78" t="s">
        <v>285</v>
      </c>
      <c r="AF76" s="85">
        <v>68.744</v>
      </c>
      <c r="AG76" s="85">
        <v>68.744</v>
      </c>
      <c r="AH76" s="46" t="s">
        <v>44</v>
      </c>
      <c r="AI76" s="46" t="s">
        <v>47</v>
      </c>
    </row>
    <row r="77" s="25" customFormat="1" ht="15.6" spans="1:35">
      <c r="A77" s="45" t="s">
        <v>861</v>
      </c>
      <c r="B77" s="46" t="s">
        <v>34</v>
      </c>
      <c r="C77" s="46" t="s">
        <v>270</v>
      </c>
      <c r="D77" s="45">
        <v>20253185050</v>
      </c>
      <c r="E77" s="46" t="s">
        <v>862</v>
      </c>
      <c r="F77" s="46" t="s">
        <v>57</v>
      </c>
      <c r="G77" s="46" t="s">
        <v>316</v>
      </c>
      <c r="H77" s="46" t="s">
        <v>272</v>
      </c>
      <c r="I77" s="46" t="s">
        <v>348</v>
      </c>
      <c r="J77" s="65">
        <v>319</v>
      </c>
      <c r="K77" s="66">
        <v>88.12</v>
      </c>
      <c r="L77" s="45">
        <f>(J77*0.2)*0.8+K77*0.2</f>
        <v>68.664</v>
      </c>
      <c r="M77" s="45">
        <v>68.664</v>
      </c>
      <c r="N77" s="45">
        <v>68.664</v>
      </c>
      <c r="O77" s="45"/>
      <c r="P77" s="46" t="s">
        <v>44</v>
      </c>
      <c r="Q77" s="46" t="s">
        <v>44</v>
      </c>
      <c r="R77" s="45"/>
      <c r="S77" s="46" t="s">
        <v>44</v>
      </c>
      <c r="T77" s="46" t="s">
        <v>44</v>
      </c>
      <c r="U77" s="45"/>
      <c r="V77" s="46" t="s">
        <v>44</v>
      </c>
      <c r="W77" s="46" t="s">
        <v>44</v>
      </c>
      <c r="X77" s="45">
        <v>75.96</v>
      </c>
      <c r="Y77" s="45">
        <v>68.664</v>
      </c>
      <c r="Z77" s="45">
        <v>68.664</v>
      </c>
      <c r="AA77" s="45"/>
      <c r="AB77" s="46" t="s">
        <v>44</v>
      </c>
      <c r="AC77" s="46" t="s">
        <v>44</v>
      </c>
      <c r="AD77" s="46" t="s">
        <v>372</v>
      </c>
      <c r="AE77" s="78" t="s">
        <v>274</v>
      </c>
      <c r="AF77" s="79">
        <v>68.664</v>
      </c>
      <c r="AG77" s="79">
        <v>68.664</v>
      </c>
      <c r="AH77" s="78" t="s">
        <v>44</v>
      </c>
      <c r="AI77" s="78" t="s">
        <v>658</v>
      </c>
    </row>
    <row r="78" s="25" customFormat="1" ht="15.6" spans="1:35">
      <c r="A78" s="45" t="s">
        <v>863</v>
      </c>
      <c r="B78" s="47" t="s">
        <v>34</v>
      </c>
      <c r="C78" s="48" t="s">
        <v>696</v>
      </c>
      <c r="D78" s="48">
        <v>20253185056</v>
      </c>
      <c r="E78" s="47" t="s">
        <v>864</v>
      </c>
      <c r="F78" s="47" t="s">
        <v>37</v>
      </c>
      <c r="G78" s="47" t="s">
        <v>316</v>
      </c>
      <c r="H78" s="47" t="s">
        <v>272</v>
      </c>
      <c r="I78" s="47" t="s">
        <v>348</v>
      </c>
      <c r="J78" s="67">
        <v>321</v>
      </c>
      <c r="K78" s="68">
        <v>86.5</v>
      </c>
      <c r="L78" s="48">
        <v>75.35</v>
      </c>
      <c r="M78" s="48">
        <v>68.66</v>
      </c>
      <c r="N78" s="48">
        <f>J78*0.16+K78*0.2</f>
        <v>68.66</v>
      </c>
      <c r="O78" s="48">
        <v>0</v>
      </c>
      <c r="P78" s="48">
        <v>0</v>
      </c>
      <c r="Q78" s="48">
        <v>0</v>
      </c>
      <c r="R78" s="48">
        <v>0</v>
      </c>
      <c r="S78" s="48">
        <v>0</v>
      </c>
      <c r="T78" s="48">
        <v>0</v>
      </c>
      <c r="U78" s="48">
        <v>0</v>
      </c>
      <c r="V78" s="48">
        <v>0</v>
      </c>
      <c r="W78" s="48">
        <v>0</v>
      </c>
      <c r="X78" s="48">
        <v>68.66</v>
      </c>
      <c r="Y78" s="48">
        <v>68.66</v>
      </c>
      <c r="Z78" s="48">
        <v>68.66</v>
      </c>
      <c r="AA78" s="47" t="s">
        <v>44</v>
      </c>
      <c r="AB78" s="47" t="s">
        <v>44</v>
      </c>
      <c r="AC78" s="47" t="s">
        <v>44</v>
      </c>
      <c r="AD78" s="47" t="s">
        <v>422</v>
      </c>
      <c r="AE78" s="47" t="s">
        <v>331</v>
      </c>
      <c r="AF78" s="85">
        <v>68.66</v>
      </c>
      <c r="AG78" s="85">
        <v>68.66</v>
      </c>
      <c r="AH78" s="47" t="s">
        <v>44</v>
      </c>
      <c r="AI78" s="47" t="s">
        <v>340</v>
      </c>
    </row>
    <row r="79" s="25" customFormat="1" ht="15.6" spans="1:35">
      <c r="A79" s="45" t="s">
        <v>865</v>
      </c>
      <c r="B79" s="47" t="s">
        <v>34</v>
      </c>
      <c r="C79" s="47" t="s">
        <v>327</v>
      </c>
      <c r="D79" s="48">
        <v>20253185032</v>
      </c>
      <c r="E79" s="47" t="s">
        <v>866</v>
      </c>
      <c r="F79" s="47" t="s">
        <v>37</v>
      </c>
      <c r="G79" s="47" t="s">
        <v>316</v>
      </c>
      <c r="H79" s="47" t="s">
        <v>272</v>
      </c>
      <c r="I79" s="47" t="s">
        <v>348</v>
      </c>
      <c r="J79" s="67">
        <v>321</v>
      </c>
      <c r="K79" s="68">
        <v>86.3</v>
      </c>
      <c r="L79" s="48">
        <v>68.62</v>
      </c>
      <c r="M79" s="48">
        <v>68.62</v>
      </c>
      <c r="N79" s="48">
        <f>J79*0.8*0.2+K79*0.2</f>
        <v>68.62</v>
      </c>
      <c r="O79" s="48">
        <v>0</v>
      </c>
      <c r="P79" s="48">
        <v>0</v>
      </c>
      <c r="Q79" s="48">
        <v>0</v>
      </c>
      <c r="R79" s="48">
        <v>0</v>
      </c>
      <c r="S79" s="48">
        <v>0</v>
      </c>
      <c r="T79" s="48">
        <v>0</v>
      </c>
      <c r="U79" s="48">
        <v>0</v>
      </c>
      <c r="V79" s="48">
        <v>0</v>
      </c>
      <c r="W79" s="48">
        <v>0</v>
      </c>
      <c r="X79" s="48">
        <v>68.62</v>
      </c>
      <c r="Y79" s="48">
        <v>68.62</v>
      </c>
      <c r="Z79" s="48">
        <v>68.62</v>
      </c>
      <c r="AA79" s="47" t="s">
        <v>44</v>
      </c>
      <c r="AB79" s="47" t="s">
        <v>44</v>
      </c>
      <c r="AC79" s="47" t="s">
        <v>44</v>
      </c>
      <c r="AD79" s="47" t="s">
        <v>498</v>
      </c>
      <c r="AE79" s="47" t="s">
        <v>668</v>
      </c>
      <c r="AF79" s="79">
        <f>Z79</f>
        <v>68.62</v>
      </c>
      <c r="AG79" s="79">
        <f>Z79</f>
        <v>68.62</v>
      </c>
      <c r="AH79" s="47" t="s">
        <v>44</v>
      </c>
      <c r="AI79" s="47" t="s">
        <v>331</v>
      </c>
    </row>
    <row r="80" s="25" customFormat="1" ht="15.6" spans="1:35">
      <c r="A80" s="45" t="s">
        <v>867</v>
      </c>
      <c r="B80" s="78" t="s">
        <v>34</v>
      </c>
      <c r="C80" s="84" t="s">
        <v>664</v>
      </c>
      <c r="D80" s="84">
        <v>20253185106</v>
      </c>
      <c r="E80" s="78" t="s">
        <v>868</v>
      </c>
      <c r="F80" s="78" t="s">
        <v>57</v>
      </c>
      <c r="G80" s="78" t="s">
        <v>316</v>
      </c>
      <c r="H80" s="78" t="s">
        <v>272</v>
      </c>
      <c r="I80" s="78" t="s">
        <v>348</v>
      </c>
      <c r="J80" s="67">
        <v>322</v>
      </c>
      <c r="K80" s="68">
        <v>85.26</v>
      </c>
      <c r="L80" s="84">
        <v>68.572</v>
      </c>
      <c r="M80" s="84">
        <f>(J80*0.2)*0.8+K80*0.2</f>
        <v>68.572</v>
      </c>
      <c r="N80" s="85">
        <v>68.572</v>
      </c>
      <c r="O80" s="84">
        <v>0</v>
      </c>
      <c r="P80" s="84">
        <v>0</v>
      </c>
      <c r="Q80" s="84">
        <v>0</v>
      </c>
      <c r="R80" s="84">
        <v>0</v>
      </c>
      <c r="S80" s="84">
        <v>0</v>
      </c>
      <c r="T80" s="84">
        <v>0</v>
      </c>
      <c r="U80" s="84">
        <v>0</v>
      </c>
      <c r="V80" s="78" t="s">
        <v>44</v>
      </c>
      <c r="W80" s="78" t="s">
        <v>44</v>
      </c>
      <c r="X80" s="84">
        <v>68.572</v>
      </c>
      <c r="Y80" s="85">
        <v>68.572</v>
      </c>
      <c r="Z80" s="85">
        <v>68.572</v>
      </c>
      <c r="AA80" s="78" t="s">
        <v>44</v>
      </c>
      <c r="AB80" s="78" t="s">
        <v>44</v>
      </c>
      <c r="AC80" s="46" t="s">
        <v>44</v>
      </c>
      <c r="AD80" s="78" t="s">
        <v>471</v>
      </c>
      <c r="AE80" s="78" t="s">
        <v>285</v>
      </c>
      <c r="AF80" s="85">
        <v>68.572</v>
      </c>
      <c r="AG80" s="85">
        <v>68.572</v>
      </c>
      <c r="AH80" s="46" t="s">
        <v>44</v>
      </c>
      <c r="AI80" s="46" t="s">
        <v>47</v>
      </c>
    </row>
    <row r="81" s="25" customFormat="1" ht="15.6" spans="1:35">
      <c r="A81" s="45" t="s">
        <v>869</v>
      </c>
      <c r="B81" s="47" t="s">
        <v>34</v>
      </c>
      <c r="C81" s="47" t="s">
        <v>319</v>
      </c>
      <c r="D81" s="48">
        <v>20253185047</v>
      </c>
      <c r="E81" s="47" t="s">
        <v>870</v>
      </c>
      <c r="F81" s="47" t="s">
        <v>57</v>
      </c>
      <c r="G81" s="47" t="s">
        <v>316</v>
      </c>
      <c r="H81" s="47" t="s">
        <v>272</v>
      </c>
      <c r="I81" s="47" t="s">
        <v>348</v>
      </c>
      <c r="J81" s="67">
        <v>320</v>
      </c>
      <c r="K81" s="68">
        <v>86.26</v>
      </c>
      <c r="L81" s="48">
        <v>68.452</v>
      </c>
      <c r="M81" s="48">
        <v>68.452</v>
      </c>
      <c r="N81" s="48">
        <v>68.452</v>
      </c>
      <c r="O81" s="47" t="s">
        <v>44</v>
      </c>
      <c r="P81" s="47" t="s">
        <v>44</v>
      </c>
      <c r="Q81" s="47" t="s">
        <v>44</v>
      </c>
      <c r="R81" s="47" t="s">
        <v>44</v>
      </c>
      <c r="S81" s="47" t="s">
        <v>44</v>
      </c>
      <c r="T81" s="48"/>
      <c r="U81" s="47" t="s">
        <v>44</v>
      </c>
      <c r="V81" s="47" t="s">
        <v>44</v>
      </c>
      <c r="W81" s="47" t="s">
        <v>44</v>
      </c>
      <c r="X81" s="48">
        <v>68.452</v>
      </c>
      <c r="Y81" s="48">
        <v>68.452</v>
      </c>
      <c r="Z81" s="48">
        <v>68.452</v>
      </c>
      <c r="AA81" s="47" t="s">
        <v>44</v>
      </c>
      <c r="AB81" s="47" t="s">
        <v>44</v>
      </c>
      <c r="AC81" s="47" t="s">
        <v>44</v>
      </c>
      <c r="AD81" s="47" t="s">
        <v>147</v>
      </c>
      <c r="AE81" s="47" t="s">
        <v>321</v>
      </c>
      <c r="AF81" s="79">
        <v>68.452</v>
      </c>
      <c r="AG81" s="79">
        <v>68.452</v>
      </c>
      <c r="AH81" s="47" t="s">
        <v>44</v>
      </c>
      <c r="AI81" s="47" t="s">
        <v>322</v>
      </c>
    </row>
    <row r="82" s="25" customFormat="1" ht="15.6" spans="1:35">
      <c r="A82" s="45" t="s">
        <v>871</v>
      </c>
      <c r="B82" s="46" t="s">
        <v>34</v>
      </c>
      <c r="C82" s="46" t="s">
        <v>270</v>
      </c>
      <c r="D82" s="45">
        <v>20253185022</v>
      </c>
      <c r="E82" s="46" t="s">
        <v>872</v>
      </c>
      <c r="F82" s="46" t="s">
        <v>57</v>
      </c>
      <c r="G82" s="46" t="s">
        <v>316</v>
      </c>
      <c r="H82" s="46" t="s">
        <v>272</v>
      </c>
      <c r="I82" s="46" t="s">
        <v>348</v>
      </c>
      <c r="J82" s="65">
        <v>320</v>
      </c>
      <c r="K82" s="66">
        <v>86.24</v>
      </c>
      <c r="L82" s="45">
        <f>(J82*0.2)*0.8+K82*0.2</f>
        <v>68.448</v>
      </c>
      <c r="M82" s="45">
        <v>68.448</v>
      </c>
      <c r="N82" s="45">
        <v>68.448</v>
      </c>
      <c r="O82" s="45"/>
      <c r="P82" s="46" t="s">
        <v>44</v>
      </c>
      <c r="Q82" s="46" t="s">
        <v>44</v>
      </c>
      <c r="R82" s="45"/>
      <c r="S82" s="46" t="s">
        <v>44</v>
      </c>
      <c r="T82" s="46" t="s">
        <v>44</v>
      </c>
      <c r="U82" s="45"/>
      <c r="V82" s="46" t="s">
        <v>44</v>
      </c>
      <c r="W82" s="46" t="s">
        <v>44</v>
      </c>
      <c r="X82" s="45">
        <v>68.448</v>
      </c>
      <c r="Y82" s="45">
        <v>68.448</v>
      </c>
      <c r="Z82" s="45">
        <v>68.448</v>
      </c>
      <c r="AA82" s="45"/>
      <c r="AB82" s="46" t="s">
        <v>44</v>
      </c>
      <c r="AC82" s="46" t="s">
        <v>44</v>
      </c>
      <c r="AD82" s="46" t="s">
        <v>372</v>
      </c>
      <c r="AE82" s="78" t="s">
        <v>274</v>
      </c>
      <c r="AF82" s="79">
        <v>68.448</v>
      </c>
      <c r="AG82" s="79">
        <v>68.448</v>
      </c>
      <c r="AH82" s="78" t="s">
        <v>44</v>
      </c>
      <c r="AI82" s="78" t="s">
        <v>658</v>
      </c>
    </row>
    <row r="83" s="25" customFormat="1" ht="15.6" spans="1:35">
      <c r="A83" s="45" t="s">
        <v>873</v>
      </c>
      <c r="B83" s="78" t="s">
        <v>34</v>
      </c>
      <c r="C83" s="84" t="s">
        <v>664</v>
      </c>
      <c r="D83" s="84">
        <v>20253185041</v>
      </c>
      <c r="E83" s="78" t="s">
        <v>874</v>
      </c>
      <c r="F83" s="78" t="s">
        <v>57</v>
      </c>
      <c r="G83" s="78" t="s">
        <v>316</v>
      </c>
      <c r="H83" s="78" t="s">
        <v>272</v>
      </c>
      <c r="I83" s="78" t="s">
        <v>348</v>
      </c>
      <c r="J83" s="67">
        <v>317</v>
      </c>
      <c r="K83" s="68">
        <v>87.52</v>
      </c>
      <c r="L83" s="84">
        <v>68.224</v>
      </c>
      <c r="M83" s="84">
        <f>(J83*0.2)*0.8+K83*0.2</f>
        <v>68.224</v>
      </c>
      <c r="N83" s="85">
        <v>68.224</v>
      </c>
      <c r="O83" s="84">
        <v>0</v>
      </c>
      <c r="P83" s="84">
        <v>0</v>
      </c>
      <c r="Q83" s="84">
        <v>0</v>
      </c>
      <c r="R83" s="84">
        <v>0</v>
      </c>
      <c r="S83" s="84">
        <v>0</v>
      </c>
      <c r="T83" s="84">
        <v>0</v>
      </c>
      <c r="U83" s="84">
        <v>0</v>
      </c>
      <c r="V83" s="78" t="s">
        <v>44</v>
      </c>
      <c r="W83" s="78" t="s">
        <v>44</v>
      </c>
      <c r="X83" s="84">
        <v>68.224</v>
      </c>
      <c r="Y83" s="85">
        <v>68.224</v>
      </c>
      <c r="Z83" s="85">
        <v>68.224</v>
      </c>
      <c r="AA83" s="78" t="s">
        <v>44</v>
      </c>
      <c r="AB83" s="78" t="s">
        <v>44</v>
      </c>
      <c r="AC83" s="46" t="s">
        <v>44</v>
      </c>
      <c r="AD83" s="78" t="s">
        <v>471</v>
      </c>
      <c r="AE83" s="78" t="s">
        <v>285</v>
      </c>
      <c r="AF83" s="85">
        <v>68.224</v>
      </c>
      <c r="AG83" s="85">
        <v>68.224</v>
      </c>
      <c r="AH83" s="46" t="s">
        <v>44</v>
      </c>
      <c r="AI83" s="46" t="s">
        <v>47</v>
      </c>
    </row>
    <row r="84" s="25" customFormat="1" ht="15.6" spans="1:35">
      <c r="A84" s="45" t="s">
        <v>875</v>
      </c>
      <c r="B84" s="49" t="s">
        <v>34</v>
      </c>
      <c r="C84" s="50" t="s">
        <v>690</v>
      </c>
      <c r="D84" s="51">
        <v>20253185089</v>
      </c>
      <c r="E84" s="49" t="s">
        <v>876</v>
      </c>
      <c r="F84" s="49" t="s">
        <v>57</v>
      </c>
      <c r="G84" s="49" t="s">
        <v>316</v>
      </c>
      <c r="H84" s="49" t="s">
        <v>272</v>
      </c>
      <c r="I84" s="49" t="s">
        <v>348</v>
      </c>
      <c r="J84" s="51">
        <v>322</v>
      </c>
      <c r="K84" s="51">
        <v>83.28</v>
      </c>
      <c r="L84" s="51">
        <v>68.176</v>
      </c>
      <c r="M84" s="51">
        <v>68.176</v>
      </c>
      <c r="N84" s="51">
        <v>68.176</v>
      </c>
      <c r="O84" s="49" t="s">
        <v>44</v>
      </c>
      <c r="P84" s="69" t="s">
        <v>44</v>
      </c>
      <c r="Q84" s="50"/>
      <c r="R84" s="69" t="s">
        <v>44</v>
      </c>
      <c r="S84" s="69" t="s">
        <v>44</v>
      </c>
      <c r="T84" s="50"/>
      <c r="U84" s="49" t="s">
        <v>44</v>
      </c>
      <c r="V84" s="49" t="s">
        <v>44</v>
      </c>
      <c r="W84" s="49" t="s">
        <v>44</v>
      </c>
      <c r="X84" s="51">
        <v>68.176</v>
      </c>
      <c r="Y84" s="51">
        <v>68.176</v>
      </c>
      <c r="Z84" s="51">
        <v>68.176</v>
      </c>
      <c r="AA84" s="49" t="s">
        <v>44</v>
      </c>
      <c r="AB84" s="49" t="s">
        <v>44</v>
      </c>
      <c r="AC84" s="49" t="s">
        <v>44</v>
      </c>
      <c r="AD84" s="49" t="s">
        <v>491</v>
      </c>
      <c r="AE84" s="49" t="s">
        <v>692</v>
      </c>
      <c r="AF84" s="85">
        <v>68.176</v>
      </c>
      <c r="AG84" s="85">
        <v>68.176</v>
      </c>
      <c r="AH84" s="80" t="s">
        <v>44</v>
      </c>
      <c r="AI84" s="83" t="s">
        <v>482</v>
      </c>
    </row>
    <row r="85" s="25" customFormat="1" ht="15.6" spans="1:35">
      <c r="A85" s="45" t="s">
        <v>877</v>
      </c>
      <c r="B85" s="47" t="s">
        <v>34</v>
      </c>
      <c r="C85" s="47" t="s">
        <v>319</v>
      </c>
      <c r="D85" s="48">
        <v>20253185027</v>
      </c>
      <c r="E85" s="47" t="s">
        <v>878</v>
      </c>
      <c r="F85" s="47" t="s">
        <v>57</v>
      </c>
      <c r="G85" s="47" t="s">
        <v>316</v>
      </c>
      <c r="H85" s="47" t="s">
        <v>272</v>
      </c>
      <c r="I85" s="47" t="s">
        <v>348</v>
      </c>
      <c r="J85" s="67">
        <v>318</v>
      </c>
      <c r="K85" s="68">
        <v>86.12</v>
      </c>
      <c r="L85" s="48">
        <v>68.104</v>
      </c>
      <c r="M85" s="48">
        <v>68.104</v>
      </c>
      <c r="N85" s="48">
        <v>68.104</v>
      </c>
      <c r="O85" s="47" t="s">
        <v>44</v>
      </c>
      <c r="P85" s="47" t="s">
        <v>44</v>
      </c>
      <c r="Q85" s="47" t="s">
        <v>44</v>
      </c>
      <c r="R85" s="47" t="s">
        <v>44</v>
      </c>
      <c r="S85" s="47" t="s">
        <v>44</v>
      </c>
      <c r="T85" s="48"/>
      <c r="U85" s="47" t="s">
        <v>44</v>
      </c>
      <c r="V85" s="47" t="s">
        <v>44</v>
      </c>
      <c r="W85" s="47" t="s">
        <v>44</v>
      </c>
      <c r="X85" s="48">
        <v>68.104</v>
      </c>
      <c r="Y85" s="48">
        <v>68.104</v>
      </c>
      <c r="Z85" s="48">
        <v>68.104</v>
      </c>
      <c r="AA85" s="47" t="s">
        <v>44</v>
      </c>
      <c r="AB85" s="47" t="s">
        <v>44</v>
      </c>
      <c r="AC85" s="47" t="s">
        <v>44</v>
      </c>
      <c r="AD85" s="47" t="s">
        <v>491</v>
      </c>
      <c r="AE85" s="47" t="s">
        <v>321</v>
      </c>
      <c r="AF85" s="79">
        <v>68.104</v>
      </c>
      <c r="AG85" s="79">
        <v>68.104</v>
      </c>
      <c r="AH85" s="47" t="s">
        <v>44</v>
      </c>
      <c r="AI85" s="47" t="s">
        <v>322</v>
      </c>
    </row>
    <row r="86" s="25" customFormat="1" ht="15.6" spans="1:35">
      <c r="A86" s="45" t="s">
        <v>879</v>
      </c>
      <c r="B86" s="46" t="s">
        <v>34</v>
      </c>
      <c r="C86" s="46" t="s">
        <v>270</v>
      </c>
      <c r="D86" s="45">
        <v>20253185061</v>
      </c>
      <c r="E86" s="46" t="s">
        <v>880</v>
      </c>
      <c r="F86" s="46" t="s">
        <v>37</v>
      </c>
      <c r="G86" s="46" t="s">
        <v>316</v>
      </c>
      <c r="H86" s="46" t="s">
        <v>272</v>
      </c>
      <c r="I86" s="46" t="s">
        <v>348</v>
      </c>
      <c r="J86" s="65">
        <v>316</v>
      </c>
      <c r="K86" s="66">
        <v>87.1</v>
      </c>
      <c r="L86" s="45">
        <f>(J86*0.2)*0.8+K86*0.2</f>
        <v>67.98</v>
      </c>
      <c r="M86" s="45">
        <v>67.98</v>
      </c>
      <c r="N86" s="45">
        <v>67.98</v>
      </c>
      <c r="O86" s="45"/>
      <c r="P86" s="46" t="s">
        <v>44</v>
      </c>
      <c r="Q86" s="46" t="s">
        <v>44</v>
      </c>
      <c r="R86" s="45"/>
      <c r="S86" s="46" t="s">
        <v>44</v>
      </c>
      <c r="T86" s="46" t="s">
        <v>44</v>
      </c>
      <c r="U86" s="45"/>
      <c r="V86" s="46" t="s">
        <v>44</v>
      </c>
      <c r="W86" s="46" t="s">
        <v>44</v>
      </c>
      <c r="X86" s="45">
        <v>75.15</v>
      </c>
      <c r="Y86" s="45">
        <v>67.98</v>
      </c>
      <c r="Z86" s="45">
        <v>67.98</v>
      </c>
      <c r="AA86" s="45"/>
      <c r="AB86" s="46" t="s">
        <v>44</v>
      </c>
      <c r="AC86" s="46" t="s">
        <v>44</v>
      </c>
      <c r="AD86" s="46" t="s">
        <v>455</v>
      </c>
      <c r="AE86" s="78" t="s">
        <v>274</v>
      </c>
      <c r="AF86" s="79">
        <v>67.98</v>
      </c>
      <c r="AG86" s="79">
        <v>67.98</v>
      </c>
      <c r="AH86" s="78" t="s">
        <v>44</v>
      </c>
      <c r="AI86" s="78" t="s">
        <v>658</v>
      </c>
    </row>
    <row r="87" s="25" customFormat="1" ht="15.6" spans="1:35">
      <c r="A87" s="45" t="s">
        <v>881</v>
      </c>
      <c r="B87" s="47" t="s">
        <v>34</v>
      </c>
      <c r="C87" s="48" t="s">
        <v>696</v>
      </c>
      <c r="D87" s="48">
        <v>20253185051</v>
      </c>
      <c r="E87" s="47" t="s">
        <v>882</v>
      </c>
      <c r="F87" s="47" t="s">
        <v>37</v>
      </c>
      <c r="G87" s="47" t="s">
        <v>316</v>
      </c>
      <c r="H87" s="47" t="s">
        <v>272</v>
      </c>
      <c r="I87" s="47" t="s">
        <v>348</v>
      </c>
      <c r="J87" s="67">
        <v>325</v>
      </c>
      <c r="K87" s="68">
        <v>79.88</v>
      </c>
      <c r="L87" s="48">
        <v>72.44</v>
      </c>
      <c r="M87" s="48">
        <v>67.976</v>
      </c>
      <c r="N87" s="48">
        <f>J87*0.16+K87*0.2</f>
        <v>67.976</v>
      </c>
      <c r="O87" s="48">
        <v>0</v>
      </c>
      <c r="P87" s="48">
        <v>0</v>
      </c>
      <c r="Q87" s="48">
        <v>0</v>
      </c>
      <c r="R87" s="48">
        <v>0</v>
      </c>
      <c r="S87" s="48">
        <v>0</v>
      </c>
      <c r="T87" s="48">
        <v>0</v>
      </c>
      <c r="U87" s="48">
        <v>0</v>
      </c>
      <c r="V87" s="48">
        <v>0</v>
      </c>
      <c r="W87" s="48">
        <v>0</v>
      </c>
      <c r="X87" s="48">
        <v>72.44</v>
      </c>
      <c r="Y87" s="48">
        <v>67.976</v>
      </c>
      <c r="Z87" s="48">
        <v>67.976</v>
      </c>
      <c r="AA87" s="47" t="s">
        <v>44</v>
      </c>
      <c r="AB87" s="47" t="s">
        <v>44</v>
      </c>
      <c r="AC87" s="47" t="s">
        <v>44</v>
      </c>
      <c r="AD87" s="47" t="s">
        <v>339</v>
      </c>
      <c r="AE87" s="47" t="s">
        <v>331</v>
      </c>
      <c r="AF87" s="85">
        <v>67.976</v>
      </c>
      <c r="AG87" s="85">
        <v>67.976</v>
      </c>
      <c r="AH87" s="47" t="s">
        <v>44</v>
      </c>
      <c r="AI87" s="47" t="s">
        <v>340</v>
      </c>
    </row>
    <row r="88" s="25" customFormat="1" ht="15.6" spans="1:35">
      <c r="A88" s="45" t="s">
        <v>883</v>
      </c>
      <c r="B88" s="47" t="s">
        <v>34</v>
      </c>
      <c r="C88" s="48" t="s">
        <v>660</v>
      </c>
      <c r="D88" s="48">
        <v>20253185008</v>
      </c>
      <c r="E88" s="47" t="s">
        <v>884</v>
      </c>
      <c r="F88" s="47" t="s">
        <v>37</v>
      </c>
      <c r="G88" s="47" t="s">
        <v>316</v>
      </c>
      <c r="H88" s="47" t="s">
        <v>272</v>
      </c>
      <c r="I88" s="47" t="s">
        <v>348</v>
      </c>
      <c r="J88" s="67">
        <v>300</v>
      </c>
      <c r="K88" s="68">
        <v>84.8</v>
      </c>
      <c r="L88" s="48">
        <v>64.96</v>
      </c>
      <c r="M88" s="48">
        <v>64.96</v>
      </c>
      <c r="N88" s="48">
        <v>64.96</v>
      </c>
      <c r="O88" s="47" t="s">
        <v>885</v>
      </c>
      <c r="P88" s="47" t="s">
        <v>885</v>
      </c>
      <c r="Q88" s="47" t="s">
        <v>885</v>
      </c>
      <c r="R88" s="47" t="s">
        <v>44</v>
      </c>
      <c r="S88" s="47" t="s">
        <v>44</v>
      </c>
      <c r="T88" s="47" t="s">
        <v>44</v>
      </c>
      <c r="U88" s="47" t="s">
        <v>44</v>
      </c>
      <c r="V88" s="47" t="s">
        <v>44</v>
      </c>
      <c r="W88" s="47" t="s">
        <v>44</v>
      </c>
      <c r="X88" s="48">
        <v>67.96</v>
      </c>
      <c r="Y88" s="48">
        <v>67.96</v>
      </c>
      <c r="Z88" s="48">
        <v>67.96</v>
      </c>
      <c r="AA88" s="47" t="s">
        <v>44</v>
      </c>
      <c r="AB88" s="47" t="s">
        <v>44</v>
      </c>
      <c r="AC88" s="47" t="s">
        <v>44</v>
      </c>
      <c r="AD88" s="47" t="s">
        <v>318</v>
      </c>
      <c r="AE88" s="47" t="s">
        <v>662</v>
      </c>
      <c r="AF88" s="79">
        <v>67.96</v>
      </c>
      <c r="AG88" s="79">
        <v>67.96</v>
      </c>
      <c r="AH88" s="80" t="s">
        <v>44</v>
      </c>
      <c r="AI88" s="47" t="s">
        <v>663</v>
      </c>
    </row>
    <row r="89" s="25" customFormat="1" ht="15.6" spans="1:35">
      <c r="A89" s="45" t="s">
        <v>886</v>
      </c>
      <c r="B89" s="78" t="s">
        <v>34</v>
      </c>
      <c r="C89" s="84" t="s">
        <v>664</v>
      </c>
      <c r="D89" s="84">
        <v>20253185066</v>
      </c>
      <c r="E89" s="78" t="s">
        <v>887</v>
      </c>
      <c r="F89" s="78" t="s">
        <v>37</v>
      </c>
      <c r="G89" s="78" t="s">
        <v>316</v>
      </c>
      <c r="H89" s="78" t="s">
        <v>272</v>
      </c>
      <c r="I89" s="78" t="s">
        <v>348</v>
      </c>
      <c r="J89" s="67">
        <v>317</v>
      </c>
      <c r="K89" s="68">
        <v>86.12</v>
      </c>
      <c r="L89" s="84">
        <v>67.944</v>
      </c>
      <c r="M89" s="84">
        <f>(J89*0.2)*0.8+K89*0.2</f>
        <v>67.944</v>
      </c>
      <c r="N89" s="85">
        <v>67.944</v>
      </c>
      <c r="O89" s="84">
        <v>0</v>
      </c>
      <c r="P89" s="84">
        <v>0</v>
      </c>
      <c r="Q89" s="84">
        <v>0</v>
      </c>
      <c r="R89" s="84">
        <v>0</v>
      </c>
      <c r="S89" s="84">
        <v>0</v>
      </c>
      <c r="T89" s="84">
        <v>0</v>
      </c>
      <c r="U89" s="84">
        <v>0</v>
      </c>
      <c r="V89" s="78" t="s">
        <v>44</v>
      </c>
      <c r="W89" s="78" t="s">
        <v>44</v>
      </c>
      <c r="X89" s="84">
        <v>67.944</v>
      </c>
      <c r="Y89" s="85">
        <v>67.944</v>
      </c>
      <c r="Z89" s="85">
        <v>67.944</v>
      </c>
      <c r="AA89" s="78" t="s">
        <v>44</v>
      </c>
      <c r="AB89" s="78" t="s">
        <v>44</v>
      </c>
      <c r="AC89" s="46" t="s">
        <v>44</v>
      </c>
      <c r="AD89" s="78" t="s">
        <v>156</v>
      </c>
      <c r="AE89" s="78" t="s">
        <v>285</v>
      </c>
      <c r="AF89" s="85">
        <v>67.944</v>
      </c>
      <c r="AG89" s="85">
        <v>67.944</v>
      </c>
      <c r="AH89" s="46" t="s">
        <v>44</v>
      </c>
      <c r="AI89" s="46" t="s">
        <v>47</v>
      </c>
    </row>
    <row r="90" s="25" customFormat="1" ht="15.6" spans="1:35">
      <c r="A90" s="45" t="s">
        <v>888</v>
      </c>
      <c r="B90" s="47" t="s">
        <v>34</v>
      </c>
      <c r="C90" s="48" t="s">
        <v>660</v>
      </c>
      <c r="D90" s="48">
        <v>20253185065</v>
      </c>
      <c r="E90" s="47" t="s">
        <v>889</v>
      </c>
      <c r="F90" s="47" t="s">
        <v>57</v>
      </c>
      <c r="G90" s="47" t="s">
        <v>316</v>
      </c>
      <c r="H90" s="47" t="s">
        <v>272</v>
      </c>
      <c r="I90" s="47" t="s">
        <v>348</v>
      </c>
      <c r="J90" s="67">
        <v>313</v>
      </c>
      <c r="K90" s="68">
        <v>89.32</v>
      </c>
      <c r="L90" s="48">
        <v>67.944</v>
      </c>
      <c r="M90" s="48">
        <v>67.944</v>
      </c>
      <c r="N90" s="48">
        <v>67.944</v>
      </c>
      <c r="O90" s="47" t="s">
        <v>44</v>
      </c>
      <c r="P90" s="47" t="s">
        <v>44</v>
      </c>
      <c r="Q90" s="47" t="s">
        <v>44</v>
      </c>
      <c r="R90" s="47" t="s">
        <v>44</v>
      </c>
      <c r="S90" s="47" t="s">
        <v>44</v>
      </c>
      <c r="T90" s="47" t="s">
        <v>44</v>
      </c>
      <c r="U90" s="47" t="s">
        <v>44</v>
      </c>
      <c r="V90" s="47" t="s">
        <v>44</v>
      </c>
      <c r="W90" s="47" t="s">
        <v>44</v>
      </c>
      <c r="X90" s="48">
        <v>67.944</v>
      </c>
      <c r="Y90" s="48">
        <v>67.944</v>
      </c>
      <c r="Z90" s="48">
        <v>67.944</v>
      </c>
      <c r="AA90" s="47" t="s">
        <v>44</v>
      </c>
      <c r="AB90" s="47" t="s">
        <v>44</v>
      </c>
      <c r="AC90" s="47" t="s">
        <v>44</v>
      </c>
      <c r="AD90" s="47" t="s">
        <v>459</v>
      </c>
      <c r="AE90" s="47" t="s">
        <v>662</v>
      </c>
      <c r="AF90" s="79">
        <v>67.944</v>
      </c>
      <c r="AG90" s="79">
        <v>67.944</v>
      </c>
      <c r="AH90" s="80" t="s">
        <v>44</v>
      </c>
      <c r="AI90" s="47" t="s">
        <v>663</v>
      </c>
    </row>
    <row r="91" s="25" customFormat="1" ht="15.6" spans="1:35">
      <c r="A91" s="45" t="s">
        <v>890</v>
      </c>
      <c r="B91" s="46" t="s">
        <v>34</v>
      </c>
      <c r="C91" s="46" t="s">
        <v>270</v>
      </c>
      <c r="D91" s="45">
        <v>20253185069</v>
      </c>
      <c r="E91" s="46" t="s">
        <v>891</v>
      </c>
      <c r="F91" s="46" t="s">
        <v>37</v>
      </c>
      <c r="G91" s="46" t="s">
        <v>316</v>
      </c>
      <c r="H91" s="46" t="s">
        <v>272</v>
      </c>
      <c r="I91" s="46" t="s">
        <v>348</v>
      </c>
      <c r="J91" s="65">
        <v>310</v>
      </c>
      <c r="K91" s="66">
        <v>91.62</v>
      </c>
      <c r="L91" s="45">
        <f>(J91*0.2)*0.8+K91*0.2</f>
        <v>67.924</v>
      </c>
      <c r="M91" s="45">
        <v>67.924</v>
      </c>
      <c r="N91" s="45">
        <v>67.924</v>
      </c>
      <c r="O91" s="45"/>
      <c r="P91" s="46" t="s">
        <v>44</v>
      </c>
      <c r="Q91" s="46" t="s">
        <v>44</v>
      </c>
      <c r="R91" s="45"/>
      <c r="S91" s="46" t="s">
        <v>44</v>
      </c>
      <c r="T91" s="46" t="s">
        <v>44</v>
      </c>
      <c r="U91" s="45"/>
      <c r="V91" s="46" t="s">
        <v>44</v>
      </c>
      <c r="W91" s="46" t="s">
        <v>44</v>
      </c>
      <c r="X91" s="45">
        <v>67.924</v>
      </c>
      <c r="Y91" s="45">
        <v>67.924</v>
      </c>
      <c r="Z91" s="45">
        <v>67.924</v>
      </c>
      <c r="AA91" s="45"/>
      <c r="AB91" s="46" t="s">
        <v>44</v>
      </c>
      <c r="AC91" s="46" t="s">
        <v>44</v>
      </c>
      <c r="AD91" s="46" t="s">
        <v>278</v>
      </c>
      <c r="AE91" s="78" t="s">
        <v>274</v>
      </c>
      <c r="AF91" s="79">
        <v>67.924</v>
      </c>
      <c r="AG91" s="79">
        <v>67.924</v>
      </c>
      <c r="AH91" s="78" t="s">
        <v>44</v>
      </c>
      <c r="AI91" s="78" t="s">
        <v>658</v>
      </c>
    </row>
    <row r="92" s="25" customFormat="1" ht="15.6" spans="1:35">
      <c r="A92" s="45" t="s">
        <v>892</v>
      </c>
      <c r="B92" s="49" t="s">
        <v>34</v>
      </c>
      <c r="C92" s="50" t="s">
        <v>690</v>
      </c>
      <c r="D92" s="51">
        <v>20253185017</v>
      </c>
      <c r="E92" s="49" t="s">
        <v>893</v>
      </c>
      <c r="F92" s="49" t="s">
        <v>37</v>
      </c>
      <c r="G92" s="49" t="s">
        <v>316</v>
      </c>
      <c r="H92" s="49" t="s">
        <v>272</v>
      </c>
      <c r="I92" s="49" t="s">
        <v>348</v>
      </c>
      <c r="J92" s="51">
        <v>317</v>
      </c>
      <c r="K92" s="51">
        <v>85.16</v>
      </c>
      <c r="L92" s="51">
        <v>67.752</v>
      </c>
      <c r="M92" s="51">
        <v>67.752</v>
      </c>
      <c r="N92" s="51">
        <v>67.752</v>
      </c>
      <c r="O92" s="49" t="s">
        <v>44</v>
      </c>
      <c r="P92" s="69" t="s">
        <v>44</v>
      </c>
      <c r="Q92" s="50"/>
      <c r="R92" s="69" t="s">
        <v>44</v>
      </c>
      <c r="S92" s="69" t="s">
        <v>44</v>
      </c>
      <c r="T92" s="50"/>
      <c r="U92" s="49" t="s">
        <v>44</v>
      </c>
      <c r="V92" s="49" t="s">
        <v>44</v>
      </c>
      <c r="W92" s="49" t="s">
        <v>44</v>
      </c>
      <c r="X92" s="51">
        <v>67.752</v>
      </c>
      <c r="Y92" s="51">
        <v>67.752</v>
      </c>
      <c r="Z92" s="51">
        <v>67.752</v>
      </c>
      <c r="AA92" s="49" t="s">
        <v>44</v>
      </c>
      <c r="AB92" s="49" t="s">
        <v>44</v>
      </c>
      <c r="AC92" s="49" t="s">
        <v>44</v>
      </c>
      <c r="AD92" s="49" t="s">
        <v>567</v>
      </c>
      <c r="AE92" s="49" t="s">
        <v>692</v>
      </c>
      <c r="AF92" s="85">
        <v>67.752</v>
      </c>
      <c r="AG92" s="85">
        <v>67.752</v>
      </c>
      <c r="AH92" s="80" t="s">
        <v>44</v>
      </c>
      <c r="AI92" s="83" t="s">
        <v>482</v>
      </c>
    </row>
    <row r="93" s="25" customFormat="1" ht="15.6" spans="1:35">
      <c r="A93" s="45" t="s">
        <v>894</v>
      </c>
      <c r="B93" s="46" t="s">
        <v>34</v>
      </c>
      <c r="C93" s="46" t="s">
        <v>270</v>
      </c>
      <c r="D93" s="45">
        <v>20253185107</v>
      </c>
      <c r="E93" s="46" t="s">
        <v>895</v>
      </c>
      <c r="F93" s="46" t="s">
        <v>37</v>
      </c>
      <c r="G93" s="46" t="s">
        <v>316</v>
      </c>
      <c r="H93" s="46" t="s">
        <v>272</v>
      </c>
      <c r="I93" s="46" t="s">
        <v>348</v>
      </c>
      <c r="J93" s="65">
        <v>313</v>
      </c>
      <c r="K93" s="66">
        <v>88.06</v>
      </c>
      <c r="L93" s="45">
        <f>(J93*0.2)*0.8+K93*0.2</f>
        <v>67.692</v>
      </c>
      <c r="M93" s="45">
        <v>67.692</v>
      </c>
      <c r="N93" s="45">
        <v>67.692</v>
      </c>
      <c r="O93" s="45"/>
      <c r="P93" s="46" t="s">
        <v>44</v>
      </c>
      <c r="Q93" s="46" t="s">
        <v>44</v>
      </c>
      <c r="R93" s="45"/>
      <c r="S93" s="46" t="s">
        <v>44</v>
      </c>
      <c r="T93" s="46" t="s">
        <v>44</v>
      </c>
      <c r="U93" s="45"/>
      <c r="V93" s="46" t="s">
        <v>44</v>
      </c>
      <c r="W93" s="46" t="s">
        <v>44</v>
      </c>
      <c r="X93" s="45">
        <v>67.692</v>
      </c>
      <c r="Y93" s="45">
        <v>67.692</v>
      </c>
      <c r="Z93" s="45">
        <v>67.692</v>
      </c>
      <c r="AA93" s="45"/>
      <c r="AB93" s="46" t="s">
        <v>44</v>
      </c>
      <c r="AC93" s="46" t="s">
        <v>44</v>
      </c>
      <c r="AD93" s="46" t="s">
        <v>278</v>
      </c>
      <c r="AE93" s="78" t="s">
        <v>274</v>
      </c>
      <c r="AF93" s="79">
        <v>67.692</v>
      </c>
      <c r="AG93" s="79">
        <v>67.692</v>
      </c>
      <c r="AH93" s="78" t="s">
        <v>44</v>
      </c>
      <c r="AI93" s="78" t="s">
        <v>658</v>
      </c>
    </row>
    <row r="94" s="25" customFormat="1" ht="15.6" spans="1:35">
      <c r="A94" s="45" t="s">
        <v>896</v>
      </c>
      <c r="B94" s="47" t="s">
        <v>34</v>
      </c>
      <c r="C94" s="48" t="s">
        <v>696</v>
      </c>
      <c r="D94" s="48">
        <v>20253185035</v>
      </c>
      <c r="E94" s="47" t="s">
        <v>897</v>
      </c>
      <c r="F94" s="47" t="s">
        <v>37</v>
      </c>
      <c r="G94" s="47" t="s">
        <v>316</v>
      </c>
      <c r="H94" s="47" t="s">
        <v>272</v>
      </c>
      <c r="I94" s="47" t="s">
        <v>348</v>
      </c>
      <c r="J94" s="67">
        <v>322</v>
      </c>
      <c r="K94" s="68">
        <v>79.9</v>
      </c>
      <c r="L94" s="48">
        <v>67.5</v>
      </c>
      <c r="M94" s="48">
        <v>67.5</v>
      </c>
      <c r="N94" s="48">
        <f>J94*0.16+K94*0.2</f>
        <v>67.5</v>
      </c>
      <c r="O94" s="48">
        <v>0</v>
      </c>
      <c r="P94" s="48">
        <v>0</v>
      </c>
      <c r="Q94" s="48">
        <v>0</v>
      </c>
      <c r="R94" s="48">
        <v>0</v>
      </c>
      <c r="S94" s="48">
        <v>0</v>
      </c>
      <c r="T94" s="48">
        <v>0</v>
      </c>
      <c r="U94" s="48">
        <v>0</v>
      </c>
      <c r="V94" s="48">
        <v>0</v>
      </c>
      <c r="W94" s="48">
        <v>0</v>
      </c>
      <c r="X94" s="48">
        <v>67.5</v>
      </c>
      <c r="Y94" s="48">
        <v>67.5</v>
      </c>
      <c r="Z94" s="48">
        <v>67.5</v>
      </c>
      <c r="AA94" s="47" t="s">
        <v>44</v>
      </c>
      <c r="AB94" s="47" t="s">
        <v>44</v>
      </c>
      <c r="AC94" s="47" t="s">
        <v>44</v>
      </c>
      <c r="AD94" s="47" t="s">
        <v>422</v>
      </c>
      <c r="AE94" s="47" t="s">
        <v>331</v>
      </c>
      <c r="AF94" s="85">
        <v>67.5</v>
      </c>
      <c r="AG94" s="85">
        <v>67.5</v>
      </c>
      <c r="AH94" s="47" t="s">
        <v>44</v>
      </c>
      <c r="AI94" s="47" t="s">
        <v>340</v>
      </c>
    </row>
    <row r="95" s="25" customFormat="1" ht="15.6" spans="1:35">
      <c r="A95" s="45" t="s">
        <v>898</v>
      </c>
      <c r="B95" s="47" t="s">
        <v>34</v>
      </c>
      <c r="C95" s="47" t="s">
        <v>327</v>
      </c>
      <c r="D95" s="48">
        <v>20253185014</v>
      </c>
      <c r="E95" s="47" t="s">
        <v>899</v>
      </c>
      <c r="F95" s="47" t="s">
        <v>57</v>
      </c>
      <c r="G95" s="47" t="s">
        <v>316</v>
      </c>
      <c r="H95" s="47" t="s">
        <v>272</v>
      </c>
      <c r="I95" s="47" t="s">
        <v>348</v>
      </c>
      <c r="J95" s="67">
        <v>311</v>
      </c>
      <c r="K95" s="68">
        <v>88.58</v>
      </c>
      <c r="L95" s="48">
        <v>67.476</v>
      </c>
      <c r="M95" s="48">
        <v>67.476</v>
      </c>
      <c r="N95" s="48">
        <f>J95*0.8*0.2+K95*0.2</f>
        <v>67.476</v>
      </c>
      <c r="O95" s="48">
        <v>0</v>
      </c>
      <c r="P95" s="48">
        <v>0</v>
      </c>
      <c r="Q95" s="48">
        <v>0</v>
      </c>
      <c r="R95" s="48">
        <v>0</v>
      </c>
      <c r="S95" s="48">
        <v>0</v>
      </c>
      <c r="T95" s="48">
        <v>0</v>
      </c>
      <c r="U95" s="48">
        <v>0</v>
      </c>
      <c r="V95" s="48">
        <v>0</v>
      </c>
      <c r="W95" s="48">
        <v>0</v>
      </c>
      <c r="X95" s="48">
        <v>67.476</v>
      </c>
      <c r="Y95" s="48">
        <v>67.476</v>
      </c>
      <c r="Z95" s="48">
        <v>67.476</v>
      </c>
      <c r="AA95" s="47" t="s">
        <v>44</v>
      </c>
      <c r="AB95" s="47" t="s">
        <v>44</v>
      </c>
      <c r="AC95" s="47" t="s">
        <v>44</v>
      </c>
      <c r="AD95" s="47" t="s">
        <v>117</v>
      </c>
      <c r="AE95" s="47" t="s">
        <v>668</v>
      </c>
      <c r="AF95" s="79">
        <f>Z95</f>
        <v>67.476</v>
      </c>
      <c r="AG95" s="79">
        <f>Z95</f>
        <v>67.476</v>
      </c>
      <c r="AH95" s="47" t="s">
        <v>44</v>
      </c>
      <c r="AI95" s="47" t="s">
        <v>331</v>
      </c>
    </row>
    <row r="96" s="25" customFormat="1" ht="409.5" spans="1:35">
      <c r="A96" s="45" t="s">
        <v>900</v>
      </c>
      <c r="B96" s="78" t="s">
        <v>34</v>
      </c>
      <c r="C96" s="84" t="s">
        <v>664</v>
      </c>
      <c r="D96" s="84">
        <v>20253185064</v>
      </c>
      <c r="E96" s="78" t="s">
        <v>901</v>
      </c>
      <c r="F96" s="78" t="s">
        <v>37</v>
      </c>
      <c r="G96" s="78" t="s">
        <v>316</v>
      </c>
      <c r="H96" s="78" t="s">
        <v>272</v>
      </c>
      <c r="I96" s="78" t="s">
        <v>348</v>
      </c>
      <c r="J96" s="67">
        <v>309</v>
      </c>
      <c r="K96" s="68">
        <v>89.04</v>
      </c>
      <c r="L96" s="84">
        <v>67.248</v>
      </c>
      <c r="M96" s="84">
        <f>(J96*0.2)*0.8+K96*0.2</f>
        <v>67.248</v>
      </c>
      <c r="N96" s="85">
        <v>67.248</v>
      </c>
      <c r="O96" s="78" t="s">
        <v>44</v>
      </c>
      <c r="P96" s="85">
        <v>0</v>
      </c>
      <c r="Q96" s="85">
        <v>0</v>
      </c>
      <c r="R96" s="78" t="s">
        <v>902</v>
      </c>
      <c r="S96" s="85">
        <v>0</v>
      </c>
      <c r="T96" s="45" t="s">
        <v>839</v>
      </c>
      <c r="U96" s="78" t="s">
        <v>44</v>
      </c>
      <c r="V96" s="78" t="s">
        <v>44</v>
      </c>
      <c r="W96" s="78" t="s">
        <v>44</v>
      </c>
      <c r="X96" s="84">
        <v>71.248</v>
      </c>
      <c r="Y96" s="85">
        <v>67.248</v>
      </c>
      <c r="Z96" s="85">
        <v>67.248</v>
      </c>
      <c r="AA96" s="84"/>
      <c r="AB96" s="78" t="s">
        <v>903</v>
      </c>
      <c r="AC96" s="46" t="s">
        <v>786</v>
      </c>
      <c r="AD96" s="78" t="s">
        <v>471</v>
      </c>
      <c r="AE96" s="78" t="s">
        <v>285</v>
      </c>
      <c r="AF96" s="85">
        <v>67.248</v>
      </c>
      <c r="AG96" s="85">
        <v>67.248</v>
      </c>
      <c r="AH96" s="46" t="s">
        <v>904</v>
      </c>
      <c r="AI96" s="46" t="s">
        <v>47</v>
      </c>
    </row>
    <row r="97" s="25" customFormat="1" ht="15.6" spans="1:35">
      <c r="A97" s="45" t="s">
        <v>905</v>
      </c>
      <c r="B97" s="47" t="s">
        <v>34</v>
      </c>
      <c r="C97" s="48" t="s">
        <v>696</v>
      </c>
      <c r="D97" s="48">
        <v>20253185026</v>
      </c>
      <c r="E97" s="47" t="s">
        <v>906</v>
      </c>
      <c r="F97" s="47" t="s">
        <v>57</v>
      </c>
      <c r="G97" s="47" t="s">
        <v>316</v>
      </c>
      <c r="H97" s="47" t="s">
        <v>272</v>
      </c>
      <c r="I97" s="47" t="s">
        <v>348</v>
      </c>
      <c r="J97" s="67">
        <v>314</v>
      </c>
      <c r="K97" s="68">
        <v>84.88</v>
      </c>
      <c r="L97" s="48">
        <v>67.216</v>
      </c>
      <c r="M97" s="48">
        <v>67.216</v>
      </c>
      <c r="N97" s="48">
        <f>J97*0.16+K97*0.2</f>
        <v>67.216</v>
      </c>
      <c r="O97" s="48">
        <v>0</v>
      </c>
      <c r="P97" s="48">
        <v>0</v>
      </c>
      <c r="Q97" s="48">
        <v>0</v>
      </c>
      <c r="R97" s="48">
        <v>0</v>
      </c>
      <c r="S97" s="48">
        <v>0</v>
      </c>
      <c r="T97" s="48">
        <v>0</v>
      </c>
      <c r="U97" s="48">
        <v>0</v>
      </c>
      <c r="V97" s="48">
        <v>0</v>
      </c>
      <c r="W97" s="48">
        <v>0</v>
      </c>
      <c r="X97" s="48">
        <v>67.216</v>
      </c>
      <c r="Y97" s="48">
        <v>67.216</v>
      </c>
      <c r="Z97" s="48">
        <v>67.216</v>
      </c>
      <c r="AA97" s="47" t="s">
        <v>44</v>
      </c>
      <c r="AB97" s="47" t="s">
        <v>44</v>
      </c>
      <c r="AC97" s="47" t="s">
        <v>44</v>
      </c>
      <c r="AD97" s="47" t="s">
        <v>638</v>
      </c>
      <c r="AE97" s="47" t="s">
        <v>331</v>
      </c>
      <c r="AF97" s="85">
        <v>67.216</v>
      </c>
      <c r="AG97" s="85">
        <v>67.216</v>
      </c>
      <c r="AH97" s="47" t="s">
        <v>44</v>
      </c>
      <c r="AI97" s="47" t="s">
        <v>340</v>
      </c>
    </row>
    <row r="98" s="25" customFormat="1" ht="109.2" spans="1:35">
      <c r="A98" s="45" t="s">
        <v>907</v>
      </c>
      <c r="B98" s="49" t="s">
        <v>34</v>
      </c>
      <c r="C98" s="50" t="s">
        <v>690</v>
      </c>
      <c r="D98" s="51">
        <v>20253185055</v>
      </c>
      <c r="E98" s="49" t="s">
        <v>908</v>
      </c>
      <c r="F98" s="49" t="s">
        <v>37</v>
      </c>
      <c r="G98" s="49" t="s">
        <v>316</v>
      </c>
      <c r="H98" s="49" t="s">
        <v>272</v>
      </c>
      <c r="I98" s="49" t="s">
        <v>348</v>
      </c>
      <c r="J98" s="51">
        <v>303</v>
      </c>
      <c r="K98" s="51">
        <v>88.62</v>
      </c>
      <c r="L98" s="51">
        <v>66.204</v>
      </c>
      <c r="M98" s="50">
        <v>66.204</v>
      </c>
      <c r="N98" s="50">
        <v>66.204</v>
      </c>
      <c r="O98" s="49" t="s">
        <v>44</v>
      </c>
      <c r="P98" s="69" t="s">
        <v>44</v>
      </c>
      <c r="Q98" s="50"/>
      <c r="R98" s="69" t="s">
        <v>909</v>
      </c>
      <c r="S98" s="88" t="s">
        <v>910</v>
      </c>
      <c r="T98" s="88" t="s">
        <v>910</v>
      </c>
      <c r="U98" s="49" t="s">
        <v>44</v>
      </c>
      <c r="V98" s="49" t="s">
        <v>44</v>
      </c>
      <c r="W98" s="49" t="s">
        <v>44</v>
      </c>
      <c r="X98" s="51">
        <v>68.204</v>
      </c>
      <c r="Y98" s="50">
        <v>67.204</v>
      </c>
      <c r="Z98" s="50">
        <v>67.204</v>
      </c>
      <c r="AA98" s="49" t="s">
        <v>44</v>
      </c>
      <c r="AB98" s="49" t="s">
        <v>44</v>
      </c>
      <c r="AC98" s="49" t="s">
        <v>44</v>
      </c>
      <c r="AD98" s="49" t="s">
        <v>434</v>
      </c>
      <c r="AE98" s="49" t="s">
        <v>692</v>
      </c>
      <c r="AF98" s="79">
        <v>67.204</v>
      </c>
      <c r="AG98" s="79">
        <v>67.204</v>
      </c>
      <c r="AH98" s="80" t="s">
        <v>44</v>
      </c>
      <c r="AI98" s="83" t="s">
        <v>482</v>
      </c>
    </row>
    <row r="99" s="25" customFormat="1" ht="15.6" spans="1:35">
      <c r="A99" s="45" t="s">
        <v>911</v>
      </c>
      <c r="B99" s="47" t="s">
        <v>34</v>
      </c>
      <c r="C99" s="48" t="s">
        <v>672</v>
      </c>
      <c r="D99" s="48">
        <v>20253185039</v>
      </c>
      <c r="E99" s="47" t="s">
        <v>912</v>
      </c>
      <c r="F99" s="47" t="s">
        <v>57</v>
      </c>
      <c r="G99" s="47" t="s">
        <v>316</v>
      </c>
      <c r="H99" s="47" t="s">
        <v>272</v>
      </c>
      <c r="I99" s="47" t="s">
        <v>348</v>
      </c>
      <c r="J99" s="67">
        <v>322</v>
      </c>
      <c r="K99" s="68">
        <v>78.08</v>
      </c>
      <c r="L99" s="48">
        <v>67.136</v>
      </c>
      <c r="M99" s="48">
        <v>67.136</v>
      </c>
      <c r="N99" s="48">
        <f>J99*0.2*0.8+K99*0.2</f>
        <v>67.136</v>
      </c>
      <c r="O99" s="48">
        <v>0</v>
      </c>
      <c r="P99" s="48">
        <v>0</v>
      </c>
      <c r="Q99" s="48">
        <v>0</v>
      </c>
      <c r="R99" s="48">
        <v>0</v>
      </c>
      <c r="S99" s="48">
        <v>0</v>
      </c>
      <c r="T99" s="48">
        <v>0</v>
      </c>
      <c r="U99" s="48">
        <v>0</v>
      </c>
      <c r="V99" s="48">
        <v>0</v>
      </c>
      <c r="W99" s="48">
        <v>0</v>
      </c>
      <c r="X99" s="48">
        <v>67.176</v>
      </c>
      <c r="Y99" s="48">
        <v>67.136</v>
      </c>
      <c r="Z99" s="48">
        <v>67.136</v>
      </c>
      <c r="AA99" s="80" t="s">
        <v>44</v>
      </c>
      <c r="AB99" s="80" t="s">
        <v>44</v>
      </c>
      <c r="AC99" s="80" t="s">
        <v>44</v>
      </c>
      <c r="AD99" s="47" t="s">
        <v>476</v>
      </c>
      <c r="AE99" s="80" t="s">
        <v>350</v>
      </c>
      <c r="AF99" s="79">
        <v>67.136</v>
      </c>
      <c r="AG99" s="79">
        <v>67.136</v>
      </c>
      <c r="AH99" s="80" t="s">
        <v>44</v>
      </c>
      <c r="AI99" s="80" t="s">
        <v>351</v>
      </c>
    </row>
    <row r="100" s="25" customFormat="1" ht="15.6" spans="1:35">
      <c r="A100" s="45" t="s">
        <v>913</v>
      </c>
      <c r="B100" s="47" t="s">
        <v>34</v>
      </c>
      <c r="C100" s="48" t="s">
        <v>660</v>
      </c>
      <c r="D100" s="48">
        <v>20253185092</v>
      </c>
      <c r="E100" s="47" t="s">
        <v>914</v>
      </c>
      <c r="F100" s="47" t="s">
        <v>37</v>
      </c>
      <c r="G100" s="47" t="s">
        <v>316</v>
      </c>
      <c r="H100" s="47" t="s">
        <v>272</v>
      </c>
      <c r="I100" s="47" t="s">
        <v>348</v>
      </c>
      <c r="J100" s="67">
        <v>306</v>
      </c>
      <c r="K100" s="68">
        <v>90.82</v>
      </c>
      <c r="L100" s="48">
        <v>67.124</v>
      </c>
      <c r="M100" s="48">
        <v>67.124</v>
      </c>
      <c r="N100" s="48">
        <v>67.124</v>
      </c>
      <c r="O100" s="47" t="s">
        <v>44</v>
      </c>
      <c r="P100" s="47" t="s">
        <v>44</v>
      </c>
      <c r="Q100" s="47" t="s">
        <v>44</v>
      </c>
      <c r="R100" s="47" t="s">
        <v>44</v>
      </c>
      <c r="S100" s="47" t="s">
        <v>44</v>
      </c>
      <c r="T100" s="47" t="s">
        <v>44</v>
      </c>
      <c r="U100" s="47" t="s">
        <v>44</v>
      </c>
      <c r="V100" s="47" t="s">
        <v>44</v>
      </c>
      <c r="W100" s="47" t="s">
        <v>44</v>
      </c>
      <c r="X100" s="48">
        <v>67.124</v>
      </c>
      <c r="Y100" s="48">
        <v>67.124</v>
      </c>
      <c r="Z100" s="48">
        <v>67.124</v>
      </c>
      <c r="AA100" s="47" t="s">
        <v>44</v>
      </c>
      <c r="AB100" s="47" t="s">
        <v>44</v>
      </c>
      <c r="AC100" s="47" t="s">
        <v>44</v>
      </c>
      <c r="AD100" s="47" t="s">
        <v>46</v>
      </c>
      <c r="AE100" s="47" t="s">
        <v>662</v>
      </c>
      <c r="AF100" s="79">
        <v>67.124</v>
      </c>
      <c r="AG100" s="79">
        <v>67.124</v>
      </c>
      <c r="AH100" s="80" t="s">
        <v>44</v>
      </c>
      <c r="AI100" s="47" t="s">
        <v>663</v>
      </c>
    </row>
    <row r="101" s="25" customFormat="1" ht="31.2" spans="1:35">
      <c r="A101" s="45" t="s">
        <v>915</v>
      </c>
      <c r="B101" s="78" t="s">
        <v>34</v>
      </c>
      <c r="C101" s="84" t="s">
        <v>664</v>
      </c>
      <c r="D101" s="84">
        <v>20253185110</v>
      </c>
      <c r="E101" s="78" t="s">
        <v>916</v>
      </c>
      <c r="F101" s="78" t="s">
        <v>37</v>
      </c>
      <c r="G101" s="78" t="s">
        <v>316</v>
      </c>
      <c r="H101" s="78" t="s">
        <v>272</v>
      </c>
      <c r="I101" s="78" t="s">
        <v>348</v>
      </c>
      <c r="J101" s="67">
        <v>306</v>
      </c>
      <c r="K101" s="68">
        <v>88.94</v>
      </c>
      <c r="L101" s="84">
        <v>66.748</v>
      </c>
      <c r="M101" s="84">
        <f>(J101*0.2)*0.8+K101*0.2</f>
        <v>66.748</v>
      </c>
      <c r="N101" s="85">
        <v>66.748</v>
      </c>
      <c r="O101" s="84" t="s">
        <v>917</v>
      </c>
      <c r="P101" s="85">
        <v>30</v>
      </c>
      <c r="Q101" s="84" t="s">
        <v>918</v>
      </c>
      <c r="R101" s="78" t="s">
        <v>44</v>
      </c>
      <c r="S101" s="85">
        <v>0</v>
      </c>
      <c r="T101" s="85">
        <v>0</v>
      </c>
      <c r="U101" s="78" t="s">
        <v>44</v>
      </c>
      <c r="V101" s="78" t="s">
        <v>44</v>
      </c>
      <c r="W101" s="78" t="s">
        <v>44</v>
      </c>
      <c r="X101" s="84">
        <v>96.748</v>
      </c>
      <c r="Y101" s="85">
        <v>96.748</v>
      </c>
      <c r="Z101" s="85">
        <v>66.748</v>
      </c>
      <c r="AA101" s="78" t="s">
        <v>44</v>
      </c>
      <c r="AB101" s="46" t="s">
        <v>44</v>
      </c>
      <c r="AC101" s="84" t="s">
        <v>918</v>
      </c>
      <c r="AD101" s="78" t="s">
        <v>570</v>
      </c>
      <c r="AE101" s="78" t="s">
        <v>285</v>
      </c>
      <c r="AF101" s="85">
        <v>66.748</v>
      </c>
      <c r="AG101" s="85">
        <v>66.748</v>
      </c>
      <c r="AH101" s="46" t="s">
        <v>919</v>
      </c>
      <c r="AI101" s="46" t="s">
        <v>47</v>
      </c>
    </row>
    <row r="102" s="25" customFormat="1" ht="15.6" spans="1:35">
      <c r="A102" s="45" t="s">
        <v>920</v>
      </c>
      <c r="B102" s="47" t="s">
        <v>34</v>
      </c>
      <c r="C102" s="48" t="s">
        <v>696</v>
      </c>
      <c r="D102" s="48">
        <v>20253185103</v>
      </c>
      <c r="E102" s="47" t="s">
        <v>921</v>
      </c>
      <c r="F102" s="47" t="s">
        <v>57</v>
      </c>
      <c r="G102" s="47" t="s">
        <v>316</v>
      </c>
      <c r="H102" s="47" t="s">
        <v>272</v>
      </c>
      <c r="I102" s="47" t="s">
        <v>348</v>
      </c>
      <c r="J102" s="67">
        <v>314</v>
      </c>
      <c r="K102" s="68">
        <v>82.52</v>
      </c>
      <c r="L102" s="48">
        <v>72.66</v>
      </c>
      <c r="M102" s="48">
        <v>66.744</v>
      </c>
      <c r="N102" s="48">
        <f t="shared" ref="N102:N106" si="7">J102*0.16+K102*0.2</f>
        <v>66.744</v>
      </c>
      <c r="O102" s="48">
        <v>0</v>
      </c>
      <c r="P102" s="48">
        <v>0</v>
      </c>
      <c r="Q102" s="48">
        <v>0</v>
      </c>
      <c r="R102" s="48">
        <v>0</v>
      </c>
      <c r="S102" s="48">
        <v>0</v>
      </c>
      <c r="T102" s="48">
        <v>0</v>
      </c>
      <c r="U102" s="48">
        <v>0</v>
      </c>
      <c r="V102" s="48">
        <v>0</v>
      </c>
      <c r="W102" s="48">
        <v>0</v>
      </c>
      <c r="X102" s="48">
        <v>66.744</v>
      </c>
      <c r="Y102" s="48">
        <v>66.744</v>
      </c>
      <c r="Z102" s="48">
        <v>66.744</v>
      </c>
      <c r="AA102" s="47" t="s">
        <v>44</v>
      </c>
      <c r="AB102" s="47" t="s">
        <v>44</v>
      </c>
      <c r="AC102" s="47" t="s">
        <v>44</v>
      </c>
      <c r="AD102" s="47" t="s">
        <v>922</v>
      </c>
      <c r="AE102" s="47" t="s">
        <v>331</v>
      </c>
      <c r="AF102" s="85">
        <v>66.744</v>
      </c>
      <c r="AG102" s="85">
        <v>66.744</v>
      </c>
      <c r="AH102" s="47" t="s">
        <v>44</v>
      </c>
      <c r="AI102" s="47" t="s">
        <v>340</v>
      </c>
    </row>
    <row r="103" s="25" customFormat="1" ht="15.6" spans="1:35">
      <c r="A103" s="45" t="s">
        <v>923</v>
      </c>
      <c r="B103" s="47" t="s">
        <v>34</v>
      </c>
      <c r="C103" s="47" t="s">
        <v>327</v>
      </c>
      <c r="D103" s="48">
        <v>20253185033</v>
      </c>
      <c r="E103" s="47" t="s">
        <v>924</v>
      </c>
      <c r="F103" s="47" t="s">
        <v>37</v>
      </c>
      <c r="G103" s="47" t="s">
        <v>316</v>
      </c>
      <c r="H103" s="47" t="s">
        <v>272</v>
      </c>
      <c r="I103" s="47" t="s">
        <v>348</v>
      </c>
      <c r="J103" s="67">
        <v>303</v>
      </c>
      <c r="K103" s="68">
        <v>90.96</v>
      </c>
      <c r="L103" s="48">
        <v>66.672</v>
      </c>
      <c r="M103" s="48">
        <v>66.672</v>
      </c>
      <c r="N103" s="48">
        <f>J103*0.8*0.2+K103*0.2</f>
        <v>66.672</v>
      </c>
      <c r="O103" s="48">
        <v>0</v>
      </c>
      <c r="P103" s="48">
        <v>0</v>
      </c>
      <c r="Q103" s="48">
        <v>0</v>
      </c>
      <c r="R103" s="48">
        <v>0</v>
      </c>
      <c r="S103" s="48">
        <v>0</v>
      </c>
      <c r="T103" s="48">
        <v>0</v>
      </c>
      <c r="U103" s="48">
        <v>0</v>
      </c>
      <c r="V103" s="48">
        <v>0</v>
      </c>
      <c r="W103" s="48">
        <v>0</v>
      </c>
      <c r="X103" s="48">
        <v>66.672</v>
      </c>
      <c r="Y103" s="48">
        <v>66.672</v>
      </c>
      <c r="Z103" s="48">
        <v>66.672</v>
      </c>
      <c r="AA103" s="47" t="s">
        <v>44</v>
      </c>
      <c r="AB103" s="47" t="s">
        <v>44</v>
      </c>
      <c r="AC103" s="47" t="s">
        <v>44</v>
      </c>
      <c r="AD103" s="47" t="s">
        <v>244</v>
      </c>
      <c r="AE103" s="47" t="s">
        <v>668</v>
      </c>
      <c r="AF103" s="79">
        <f>Z103</f>
        <v>66.672</v>
      </c>
      <c r="AG103" s="79">
        <f>Z103</f>
        <v>66.672</v>
      </c>
      <c r="AH103" s="47" t="s">
        <v>44</v>
      </c>
      <c r="AI103" s="47" t="s">
        <v>331</v>
      </c>
    </row>
    <row r="104" s="25" customFormat="1" ht="15.6" spans="1:35">
      <c r="A104" s="45" t="s">
        <v>925</v>
      </c>
      <c r="B104" s="47" t="s">
        <v>34</v>
      </c>
      <c r="C104" s="47" t="s">
        <v>319</v>
      </c>
      <c r="D104" s="48">
        <v>20253185038</v>
      </c>
      <c r="E104" s="47" t="s">
        <v>926</v>
      </c>
      <c r="F104" s="47" t="s">
        <v>57</v>
      </c>
      <c r="G104" s="47" t="s">
        <v>316</v>
      </c>
      <c r="H104" s="47" t="s">
        <v>272</v>
      </c>
      <c r="I104" s="47" t="s">
        <v>348</v>
      </c>
      <c r="J104" s="67">
        <v>305</v>
      </c>
      <c r="K104" s="68">
        <v>88.42</v>
      </c>
      <c r="L104" s="48">
        <v>74.71</v>
      </c>
      <c r="M104" s="48">
        <v>66.484</v>
      </c>
      <c r="N104" s="48">
        <v>66.484</v>
      </c>
      <c r="O104" s="47" t="s">
        <v>44</v>
      </c>
      <c r="P104" s="47" t="s">
        <v>44</v>
      </c>
      <c r="Q104" s="47" t="s">
        <v>44</v>
      </c>
      <c r="R104" s="47" t="s">
        <v>44</v>
      </c>
      <c r="S104" s="47" t="s">
        <v>44</v>
      </c>
      <c r="T104" s="48"/>
      <c r="U104" s="47" t="s">
        <v>44</v>
      </c>
      <c r="V104" s="47" t="s">
        <v>44</v>
      </c>
      <c r="W104" s="47" t="s">
        <v>44</v>
      </c>
      <c r="X104" s="48">
        <v>74.71</v>
      </c>
      <c r="Y104" s="48">
        <v>66.484</v>
      </c>
      <c r="Z104" s="48">
        <v>66.484</v>
      </c>
      <c r="AA104" s="47" t="s">
        <v>44</v>
      </c>
      <c r="AB104" s="47" t="s">
        <v>44</v>
      </c>
      <c r="AC104" s="47" t="s">
        <v>44</v>
      </c>
      <c r="AD104" s="47" t="s">
        <v>633</v>
      </c>
      <c r="AE104" s="47" t="s">
        <v>321</v>
      </c>
      <c r="AF104" s="79">
        <v>66.484</v>
      </c>
      <c r="AG104" s="79">
        <v>66.484</v>
      </c>
      <c r="AH104" s="47" t="s">
        <v>44</v>
      </c>
      <c r="AI104" s="47" t="s">
        <v>322</v>
      </c>
    </row>
    <row r="105" s="25" customFormat="1" ht="15.6" spans="1:35">
      <c r="A105" s="45" t="s">
        <v>927</v>
      </c>
      <c r="B105" s="47" t="s">
        <v>34</v>
      </c>
      <c r="C105" s="48" t="s">
        <v>696</v>
      </c>
      <c r="D105" s="48">
        <v>20253185010</v>
      </c>
      <c r="E105" s="47" t="s">
        <v>928</v>
      </c>
      <c r="F105" s="47" t="s">
        <v>57</v>
      </c>
      <c r="G105" s="47" t="s">
        <v>316</v>
      </c>
      <c r="H105" s="47" t="s">
        <v>272</v>
      </c>
      <c r="I105" s="47" t="s">
        <v>348</v>
      </c>
      <c r="J105" s="67">
        <v>300</v>
      </c>
      <c r="K105" s="68">
        <v>92.34</v>
      </c>
      <c r="L105" s="48">
        <v>66.468</v>
      </c>
      <c r="M105" s="48">
        <v>66.468</v>
      </c>
      <c r="N105" s="48">
        <f t="shared" si="7"/>
        <v>66.468</v>
      </c>
      <c r="O105" s="48">
        <v>0</v>
      </c>
      <c r="P105" s="48">
        <v>0</v>
      </c>
      <c r="Q105" s="48">
        <v>0</v>
      </c>
      <c r="R105" s="48">
        <v>0</v>
      </c>
      <c r="S105" s="48">
        <v>0</v>
      </c>
      <c r="T105" s="48">
        <v>0</v>
      </c>
      <c r="U105" s="48">
        <v>0</v>
      </c>
      <c r="V105" s="48">
        <v>0</v>
      </c>
      <c r="W105" s="48">
        <v>0</v>
      </c>
      <c r="X105" s="48">
        <v>66.468</v>
      </c>
      <c r="Y105" s="48">
        <v>66.468</v>
      </c>
      <c r="Z105" s="48">
        <v>66.468</v>
      </c>
      <c r="AA105" s="47" t="s">
        <v>44</v>
      </c>
      <c r="AB105" s="47" t="s">
        <v>44</v>
      </c>
      <c r="AC105" s="47" t="s">
        <v>44</v>
      </c>
      <c r="AD105" s="47" t="s">
        <v>339</v>
      </c>
      <c r="AE105" s="47" t="s">
        <v>331</v>
      </c>
      <c r="AF105" s="85">
        <v>66.468</v>
      </c>
      <c r="AG105" s="85">
        <v>66.468</v>
      </c>
      <c r="AH105" s="47" t="s">
        <v>44</v>
      </c>
      <c r="AI105" s="47" t="s">
        <v>340</v>
      </c>
    </row>
    <row r="106" s="25" customFormat="1" ht="15.6" spans="1:35">
      <c r="A106" s="45" t="s">
        <v>929</v>
      </c>
      <c r="B106" s="47" t="s">
        <v>34</v>
      </c>
      <c r="C106" s="48" t="s">
        <v>696</v>
      </c>
      <c r="D106" s="48">
        <v>20253185093</v>
      </c>
      <c r="E106" s="47" t="s">
        <v>930</v>
      </c>
      <c r="F106" s="47" t="s">
        <v>37</v>
      </c>
      <c r="G106" s="47" t="s">
        <v>316</v>
      </c>
      <c r="H106" s="47" t="s">
        <v>272</v>
      </c>
      <c r="I106" s="47" t="s">
        <v>348</v>
      </c>
      <c r="J106" s="67">
        <v>315</v>
      </c>
      <c r="K106" s="68">
        <v>80.08</v>
      </c>
      <c r="L106" s="48">
        <v>71.54</v>
      </c>
      <c r="M106" s="48">
        <v>66.416</v>
      </c>
      <c r="N106" s="48">
        <f t="shared" si="7"/>
        <v>66.416</v>
      </c>
      <c r="O106" s="48">
        <v>0</v>
      </c>
      <c r="P106" s="48">
        <v>0</v>
      </c>
      <c r="Q106" s="48">
        <v>0</v>
      </c>
      <c r="R106" s="48">
        <v>0</v>
      </c>
      <c r="S106" s="48">
        <v>0</v>
      </c>
      <c r="T106" s="48">
        <v>0</v>
      </c>
      <c r="U106" s="48">
        <v>0</v>
      </c>
      <c r="V106" s="48">
        <v>0</v>
      </c>
      <c r="W106" s="48">
        <v>0</v>
      </c>
      <c r="X106" s="48">
        <v>71.54</v>
      </c>
      <c r="Y106" s="48">
        <v>66.416</v>
      </c>
      <c r="Z106" s="48">
        <v>66.416</v>
      </c>
      <c r="AA106" s="47" t="s">
        <v>44</v>
      </c>
      <c r="AB106" s="47" t="s">
        <v>44</v>
      </c>
      <c r="AC106" s="47" t="s">
        <v>44</v>
      </c>
      <c r="AD106" s="47" t="s">
        <v>624</v>
      </c>
      <c r="AE106" s="47" t="s">
        <v>331</v>
      </c>
      <c r="AF106" s="85">
        <v>66.416</v>
      </c>
      <c r="AG106" s="85">
        <v>66.416</v>
      </c>
      <c r="AH106" s="47" t="s">
        <v>44</v>
      </c>
      <c r="AI106" s="47" t="s">
        <v>340</v>
      </c>
    </row>
    <row r="107" s="25" customFormat="1" ht="15.6" spans="1:35">
      <c r="A107" s="45" t="s">
        <v>931</v>
      </c>
      <c r="B107" s="46" t="s">
        <v>34</v>
      </c>
      <c r="C107" s="46" t="s">
        <v>270</v>
      </c>
      <c r="D107" s="45">
        <v>20253185115</v>
      </c>
      <c r="E107" s="46" t="s">
        <v>932</v>
      </c>
      <c r="F107" s="46" t="s">
        <v>57</v>
      </c>
      <c r="G107" s="46" t="s">
        <v>316</v>
      </c>
      <c r="H107" s="46" t="s">
        <v>272</v>
      </c>
      <c r="I107" s="46" t="s">
        <v>348</v>
      </c>
      <c r="J107" s="65">
        <v>307</v>
      </c>
      <c r="K107" s="66">
        <v>86.44</v>
      </c>
      <c r="L107" s="45">
        <f>(J107*0.2)*0.8+K107*0.2</f>
        <v>66.408</v>
      </c>
      <c r="M107" s="45">
        <v>66.408</v>
      </c>
      <c r="N107" s="45">
        <v>66.408</v>
      </c>
      <c r="O107" s="45"/>
      <c r="P107" s="46" t="s">
        <v>44</v>
      </c>
      <c r="Q107" s="46" t="s">
        <v>44</v>
      </c>
      <c r="R107" s="45"/>
      <c r="S107" s="46" t="s">
        <v>44</v>
      </c>
      <c r="T107" s="46" t="s">
        <v>44</v>
      </c>
      <c r="U107" s="45"/>
      <c r="V107" s="46" t="s">
        <v>44</v>
      </c>
      <c r="W107" s="46" t="s">
        <v>44</v>
      </c>
      <c r="X107" s="45">
        <v>66.408</v>
      </c>
      <c r="Y107" s="45">
        <v>66.408</v>
      </c>
      <c r="Z107" s="45">
        <v>66.408</v>
      </c>
      <c r="AA107" s="45"/>
      <c r="AB107" s="46" t="s">
        <v>44</v>
      </c>
      <c r="AC107" s="46" t="s">
        <v>44</v>
      </c>
      <c r="AD107" s="46" t="s">
        <v>429</v>
      </c>
      <c r="AE107" s="78" t="s">
        <v>274</v>
      </c>
      <c r="AF107" s="79">
        <v>66.408</v>
      </c>
      <c r="AG107" s="79">
        <v>66.408</v>
      </c>
      <c r="AH107" s="78" t="s">
        <v>44</v>
      </c>
      <c r="AI107" s="78" t="s">
        <v>658</v>
      </c>
    </row>
    <row r="108" s="25" customFormat="1" ht="15.6" spans="1:35">
      <c r="A108" s="45" t="s">
        <v>933</v>
      </c>
      <c r="B108" s="47" t="s">
        <v>34</v>
      </c>
      <c r="C108" s="48" t="s">
        <v>696</v>
      </c>
      <c r="D108" s="48">
        <v>20253185029</v>
      </c>
      <c r="E108" s="47" t="s">
        <v>934</v>
      </c>
      <c r="F108" s="47" t="s">
        <v>57</v>
      </c>
      <c r="G108" s="47" t="s">
        <v>316</v>
      </c>
      <c r="H108" s="47" t="s">
        <v>272</v>
      </c>
      <c r="I108" s="47" t="s">
        <v>348</v>
      </c>
      <c r="J108" s="67">
        <v>303</v>
      </c>
      <c r="K108" s="68">
        <v>87.96</v>
      </c>
      <c r="L108" s="48">
        <v>66.072</v>
      </c>
      <c r="M108" s="48">
        <v>66.072</v>
      </c>
      <c r="N108" s="48">
        <f t="shared" ref="N108:N114" si="8">J108*0.16+K108*0.2</f>
        <v>66.072</v>
      </c>
      <c r="O108" s="48">
        <v>0</v>
      </c>
      <c r="P108" s="48">
        <v>0</v>
      </c>
      <c r="Q108" s="48">
        <v>0</v>
      </c>
      <c r="R108" s="48">
        <v>0</v>
      </c>
      <c r="S108" s="48">
        <v>0</v>
      </c>
      <c r="T108" s="48">
        <v>0</v>
      </c>
      <c r="U108" s="48">
        <v>0</v>
      </c>
      <c r="V108" s="48">
        <v>0</v>
      </c>
      <c r="W108" s="48">
        <v>0</v>
      </c>
      <c r="X108" s="48">
        <v>66.072</v>
      </c>
      <c r="Y108" s="48">
        <v>66.072</v>
      </c>
      <c r="Z108" s="48">
        <v>66.072</v>
      </c>
      <c r="AA108" s="47" t="s">
        <v>44</v>
      </c>
      <c r="AB108" s="47" t="s">
        <v>44</v>
      </c>
      <c r="AC108" s="47" t="s">
        <v>44</v>
      </c>
      <c r="AD108" s="47" t="s">
        <v>539</v>
      </c>
      <c r="AE108" s="47" t="s">
        <v>331</v>
      </c>
      <c r="AF108" s="85">
        <v>66.072</v>
      </c>
      <c r="AG108" s="85">
        <v>66.072</v>
      </c>
      <c r="AH108" s="47" t="s">
        <v>44</v>
      </c>
      <c r="AI108" s="47" t="s">
        <v>340</v>
      </c>
    </row>
    <row r="109" s="25" customFormat="1" ht="15.6" spans="1:35">
      <c r="A109" s="45" t="s">
        <v>935</v>
      </c>
      <c r="B109" s="46" t="s">
        <v>34</v>
      </c>
      <c r="C109" s="46" t="s">
        <v>270</v>
      </c>
      <c r="D109" s="45">
        <v>20253185007</v>
      </c>
      <c r="E109" s="46" t="s">
        <v>936</v>
      </c>
      <c r="F109" s="46" t="s">
        <v>37</v>
      </c>
      <c r="G109" s="46" t="s">
        <v>316</v>
      </c>
      <c r="H109" s="46" t="s">
        <v>272</v>
      </c>
      <c r="I109" s="46" t="s">
        <v>348</v>
      </c>
      <c r="J109" s="65">
        <v>297</v>
      </c>
      <c r="K109" s="66">
        <v>88.48</v>
      </c>
      <c r="L109" s="45">
        <f>(J109*0.2)*0.8+K109*0.2</f>
        <v>65.216</v>
      </c>
      <c r="M109" s="45">
        <v>65.216</v>
      </c>
      <c r="N109" s="45">
        <v>65.216</v>
      </c>
      <c r="O109" s="45"/>
      <c r="P109" s="46" t="s">
        <v>44</v>
      </c>
      <c r="Q109" s="46" t="s">
        <v>44</v>
      </c>
      <c r="R109" s="45"/>
      <c r="S109" s="46" t="s">
        <v>44</v>
      </c>
      <c r="T109" s="46" t="s">
        <v>44</v>
      </c>
      <c r="U109" s="45"/>
      <c r="V109" s="46" t="s">
        <v>44</v>
      </c>
      <c r="W109" s="46" t="s">
        <v>44</v>
      </c>
      <c r="X109" s="45">
        <v>65.216</v>
      </c>
      <c r="Y109" s="45">
        <v>65.216</v>
      </c>
      <c r="Z109" s="45">
        <v>65.216</v>
      </c>
      <c r="AA109" s="45"/>
      <c r="AB109" s="46" t="s">
        <v>44</v>
      </c>
      <c r="AC109" s="46" t="s">
        <v>44</v>
      </c>
      <c r="AD109" s="46" t="s">
        <v>278</v>
      </c>
      <c r="AE109" s="78" t="s">
        <v>274</v>
      </c>
      <c r="AF109" s="79">
        <v>65.216</v>
      </c>
      <c r="AG109" s="79">
        <v>65.216</v>
      </c>
      <c r="AH109" s="78" t="s">
        <v>44</v>
      </c>
      <c r="AI109" s="78" t="s">
        <v>658</v>
      </c>
    </row>
    <row r="110" s="25" customFormat="1" ht="15.6" spans="1:35">
      <c r="A110" s="45" t="s">
        <v>937</v>
      </c>
      <c r="B110" s="47" t="s">
        <v>34</v>
      </c>
      <c r="C110" s="48" t="s">
        <v>672</v>
      </c>
      <c r="D110" s="48">
        <v>20253185074</v>
      </c>
      <c r="E110" s="47" t="s">
        <v>938</v>
      </c>
      <c r="F110" s="47" t="s">
        <v>37</v>
      </c>
      <c r="G110" s="47" t="s">
        <v>316</v>
      </c>
      <c r="H110" s="47" t="s">
        <v>272</v>
      </c>
      <c r="I110" s="47" t="s">
        <v>348</v>
      </c>
      <c r="J110" s="67">
        <v>301</v>
      </c>
      <c r="K110" s="68">
        <v>84.64</v>
      </c>
      <c r="L110" s="48">
        <v>65.088</v>
      </c>
      <c r="M110" s="48">
        <v>65.088</v>
      </c>
      <c r="N110" s="48">
        <f>J110*0.2*0.8+K110*0.2</f>
        <v>65.088</v>
      </c>
      <c r="O110" s="48">
        <v>0</v>
      </c>
      <c r="P110" s="48">
        <v>0</v>
      </c>
      <c r="Q110" s="48">
        <v>0</v>
      </c>
      <c r="R110" s="48">
        <v>0</v>
      </c>
      <c r="S110" s="48">
        <v>0</v>
      </c>
      <c r="T110" s="48">
        <v>0</v>
      </c>
      <c r="U110" s="48">
        <v>0</v>
      </c>
      <c r="V110" s="48">
        <v>0</v>
      </c>
      <c r="W110" s="48">
        <v>0</v>
      </c>
      <c r="X110" s="48">
        <v>65.088</v>
      </c>
      <c r="Y110" s="48">
        <v>65.088</v>
      </c>
      <c r="Z110" s="48">
        <v>65.088</v>
      </c>
      <c r="AA110" s="80" t="s">
        <v>44</v>
      </c>
      <c r="AB110" s="80" t="s">
        <v>44</v>
      </c>
      <c r="AC110" s="80" t="s">
        <v>44</v>
      </c>
      <c r="AD110" s="47" t="s">
        <v>400</v>
      </c>
      <c r="AE110" s="80" t="s">
        <v>350</v>
      </c>
      <c r="AF110" s="79">
        <v>65.088</v>
      </c>
      <c r="AG110" s="79">
        <v>65.088</v>
      </c>
      <c r="AH110" s="80" t="s">
        <v>44</v>
      </c>
      <c r="AI110" s="80" t="s">
        <v>351</v>
      </c>
    </row>
    <row r="111" s="25" customFormat="1" ht="15.6" spans="1:35">
      <c r="A111" s="45" t="s">
        <v>939</v>
      </c>
      <c r="B111" s="47" t="s">
        <v>34</v>
      </c>
      <c r="C111" s="47" t="s">
        <v>319</v>
      </c>
      <c r="D111" s="48">
        <v>20253185081</v>
      </c>
      <c r="E111" s="47" t="s">
        <v>940</v>
      </c>
      <c r="F111" s="47" t="s">
        <v>37</v>
      </c>
      <c r="G111" s="47" t="s">
        <v>316</v>
      </c>
      <c r="H111" s="47" t="s">
        <v>272</v>
      </c>
      <c r="I111" s="47" t="s">
        <v>348</v>
      </c>
      <c r="J111" s="67">
        <v>298</v>
      </c>
      <c r="K111" s="68">
        <v>86.52</v>
      </c>
      <c r="L111" s="48">
        <v>64.984</v>
      </c>
      <c r="M111" s="48">
        <v>64.984</v>
      </c>
      <c r="N111" s="48">
        <v>64.984</v>
      </c>
      <c r="O111" s="47" t="s">
        <v>44</v>
      </c>
      <c r="P111" s="47" t="s">
        <v>44</v>
      </c>
      <c r="Q111" s="47" t="s">
        <v>44</v>
      </c>
      <c r="R111" s="47" t="s">
        <v>44</v>
      </c>
      <c r="S111" s="47" t="s">
        <v>44</v>
      </c>
      <c r="T111" s="48"/>
      <c r="U111" s="47" t="s">
        <v>44</v>
      </c>
      <c r="V111" s="47" t="s">
        <v>44</v>
      </c>
      <c r="W111" s="47" t="s">
        <v>44</v>
      </c>
      <c r="X111" s="48">
        <v>64.984</v>
      </c>
      <c r="Y111" s="48">
        <v>64.984</v>
      </c>
      <c r="Z111" s="48">
        <v>64.984</v>
      </c>
      <c r="AA111" s="47" t="s">
        <v>44</v>
      </c>
      <c r="AB111" s="47" t="s">
        <v>44</v>
      </c>
      <c r="AC111" s="47" t="s">
        <v>44</v>
      </c>
      <c r="AD111" s="47" t="s">
        <v>147</v>
      </c>
      <c r="AE111" s="47" t="s">
        <v>321</v>
      </c>
      <c r="AF111" s="79">
        <v>64.984</v>
      </c>
      <c r="AG111" s="79">
        <v>64.984</v>
      </c>
      <c r="AH111" s="47" t="s">
        <v>44</v>
      </c>
      <c r="AI111" s="47" t="s">
        <v>322</v>
      </c>
    </row>
    <row r="112" s="25" customFormat="1" ht="15.6" spans="1:35">
      <c r="A112" s="45" t="s">
        <v>941</v>
      </c>
      <c r="B112" s="47" t="s">
        <v>34</v>
      </c>
      <c r="C112" s="48" t="s">
        <v>696</v>
      </c>
      <c r="D112" s="48">
        <v>20253185020</v>
      </c>
      <c r="E112" s="47" t="s">
        <v>942</v>
      </c>
      <c r="F112" s="47" t="s">
        <v>37</v>
      </c>
      <c r="G112" s="47" t="s">
        <v>316</v>
      </c>
      <c r="H112" s="47" t="s">
        <v>272</v>
      </c>
      <c r="I112" s="47" t="s">
        <v>348</v>
      </c>
      <c r="J112" s="67">
        <v>304</v>
      </c>
      <c r="K112" s="68">
        <v>81.28</v>
      </c>
      <c r="L112" s="48">
        <v>64.896</v>
      </c>
      <c r="M112" s="48">
        <v>64.896</v>
      </c>
      <c r="N112" s="48">
        <f t="shared" si="8"/>
        <v>64.896</v>
      </c>
      <c r="O112" s="48">
        <v>0</v>
      </c>
      <c r="P112" s="48">
        <v>0</v>
      </c>
      <c r="Q112" s="48">
        <v>0</v>
      </c>
      <c r="R112" s="48">
        <v>0</v>
      </c>
      <c r="S112" s="48">
        <v>0</v>
      </c>
      <c r="T112" s="48">
        <v>0</v>
      </c>
      <c r="U112" s="48">
        <v>0</v>
      </c>
      <c r="V112" s="48">
        <v>0</v>
      </c>
      <c r="W112" s="48">
        <v>0</v>
      </c>
      <c r="X112" s="48">
        <v>64.896</v>
      </c>
      <c r="Y112" s="48">
        <v>64.896</v>
      </c>
      <c r="Z112" s="48">
        <v>64.896</v>
      </c>
      <c r="AA112" s="47" t="s">
        <v>44</v>
      </c>
      <c r="AB112" s="47" t="s">
        <v>44</v>
      </c>
      <c r="AC112" s="47" t="s">
        <v>44</v>
      </c>
      <c r="AD112" s="47" t="s">
        <v>391</v>
      </c>
      <c r="AE112" s="47" t="s">
        <v>331</v>
      </c>
      <c r="AF112" s="85">
        <v>64.896</v>
      </c>
      <c r="AG112" s="85">
        <v>64.896</v>
      </c>
      <c r="AH112" s="47" t="s">
        <v>44</v>
      </c>
      <c r="AI112" s="47" t="s">
        <v>340</v>
      </c>
    </row>
    <row r="113" s="25" customFormat="1" ht="15.6" spans="1:35">
      <c r="A113" s="45" t="s">
        <v>943</v>
      </c>
      <c r="B113" s="47" t="s">
        <v>34</v>
      </c>
      <c r="C113" s="48" t="s">
        <v>696</v>
      </c>
      <c r="D113" s="48">
        <v>20253185077</v>
      </c>
      <c r="E113" s="47" t="s">
        <v>944</v>
      </c>
      <c r="F113" s="47" t="s">
        <v>37</v>
      </c>
      <c r="G113" s="47" t="s">
        <v>316</v>
      </c>
      <c r="H113" s="47" t="s">
        <v>272</v>
      </c>
      <c r="I113" s="47" t="s">
        <v>348</v>
      </c>
      <c r="J113" s="67">
        <v>298</v>
      </c>
      <c r="K113" s="68">
        <v>84.66</v>
      </c>
      <c r="L113" s="48">
        <v>64.612</v>
      </c>
      <c r="M113" s="48">
        <v>64.612</v>
      </c>
      <c r="N113" s="48">
        <f t="shared" si="8"/>
        <v>64.612</v>
      </c>
      <c r="O113" s="48">
        <v>0</v>
      </c>
      <c r="P113" s="48">
        <v>0</v>
      </c>
      <c r="Q113" s="48">
        <v>0</v>
      </c>
      <c r="R113" s="48">
        <v>0</v>
      </c>
      <c r="S113" s="48">
        <v>0</v>
      </c>
      <c r="T113" s="48">
        <v>0</v>
      </c>
      <c r="U113" s="48">
        <v>0</v>
      </c>
      <c r="V113" s="48">
        <v>0</v>
      </c>
      <c r="W113" s="48">
        <v>0</v>
      </c>
      <c r="X113" s="48">
        <v>64.612</v>
      </c>
      <c r="Y113" s="48">
        <v>64.612</v>
      </c>
      <c r="Z113" s="48">
        <v>64.612</v>
      </c>
      <c r="AA113" s="47" t="s">
        <v>44</v>
      </c>
      <c r="AB113" s="47" t="s">
        <v>44</v>
      </c>
      <c r="AC113" s="47" t="s">
        <v>44</v>
      </c>
      <c r="AD113" s="47" t="s">
        <v>539</v>
      </c>
      <c r="AE113" s="47" t="s">
        <v>331</v>
      </c>
      <c r="AF113" s="85">
        <v>64.612</v>
      </c>
      <c r="AG113" s="85">
        <v>64.612</v>
      </c>
      <c r="AH113" s="47" t="s">
        <v>44</v>
      </c>
      <c r="AI113" s="47" t="s">
        <v>340</v>
      </c>
    </row>
    <row r="114" s="25" customFormat="1" ht="15.6" spans="1:35">
      <c r="A114" s="45" t="s">
        <v>945</v>
      </c>
      <c r="B114" s="47" t="s">
        <v>34</v>
      </c>
      <c r="C114" s="48" t="s">
        <v>696</v>
      </c>
      <c r="D114" s="48">
        <v>20253185079</v>
      </c>
      <c r="E114" s="47" t="s">
        <v>946</v>
      </c>
      <c r="F114" s="47" t="s">
        <v>37</v>
      </c>
      <c r="G114" s="47" t="s">
        <v>316</v>
      </c>
      <c r="H114" s="47" t="s">
        <v>272</v>
      </c>
      <c r="I114" s="47" t="s">
        <v>348</v>
      </c>
      <c r="J114" s="67">
        <v>295</v>
      </c>
      <c r="K114" s="68">
        <v>85.02</v>
      </c>
      <c r="L114" s="48">
        <v>64.204</v>
      </c>
      <c r="M114" s="48">
        <v>64.204</v>
      </c>
      <c r="N114" s="48">
        <f t="shared" si="8"/>
        <v>64.204</v>
      </c>
      <c r="O114" s="48">
        <v>0</v>
      </c>
      <c r="P114" s="48">
        <v>0</v>
      </c>
      <c r="Q114" s="48">
        <v>0</v>
      </c>
      <c r="R114" s="48">
        <v>0</v>
      </c>
      <c r="S114" s="48">
        <v>0</v>
      </c>
      <c r="T114" s="48">
        <v>0</v>
      </c>
      <c r="U114" s="48">
        <v>0</v>
      </c>
      <c r="V114" s="48">
        <v>0</v>
      </c>
      <c r="W114" s="48">
        <v>0</v>
      </c>
      <c r="X114" s="48">
        <v>64.204</v>
      </c>
      <c r="Y114" s="48">
        <v>64.204</v>
      </c>
      <c r="Z114" s="48">
        <v>64.204</v>
      </c>
      <c r="AA114" s="47" t="s">
        <v>44</v>
      </c>
      <c r="AB114" s="47" t="s">
        <v>44</v>
      </c>
      <c r="AC114" s="47" t="s">
        <v>44</v>
      </c>
      <c r="AD114" s="47" t="s">
        <v>947</v>
      </c>
      <c r="AE114" s="47" t="s">
        <v>331</v>
      </c>
      <c r="AF114" s="85">
        <v>64.204</v>
      </c>
      <c r="AG114" s="85">
        <v>64.204</v>
      </c>
      <c r="AH114" s="47" t="s">
        <v>44</v>
      </c>
      <c r="AI114" s="47" t="s">
        <v>340</v>
      </c>
    </row>
  </sheetData>
  <dataValidations count="2">
    <dataValidation type="list" allowBlank="1" showInputMessage="1" showErrorMessage="1" sqref="H2:H16">
      <formula1>"是,否"</formula1>
    </dataValidation>
    <dataValidation type="list" allowBlank="1" showInputMessage="1" showErrorMessage="1" sqref="I2:I10 I12:I16">
      <formula1>"推免,全国统考"</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5"/>
  <sheetViews>
    <sheetView zoomScale="85" zoomScaleNormal="85" topLeftCell="K1" workbookViewId="0">
      <selection activeCell="A2" sqref="A2:AI5"/>
    </sheetView>
  </sheetViews>
  <sheetFormatPr defaultColWidth="8.73148148148148" defaultRowHeight="14.4" outlineLevelRow="4"/>
  <cols>
    <col min="1" max="1" width="8.73148148148148" style="10"/>
    <col min="2" max="2" width="9.73148148148148" style="10" customWidth="1"/>
    <col min="3" max="3" width="12.287037037037" style="10" customWidth="1"/>
    <col min="4" max="4" width="12.8148148148148" style="10"/>
    <col min="5" max="34" width="8.73148148148148" style="10"/>
    <col min="35" max="35" width="13.2222222222222" style="10" customWidth="1"/>
    <col min="36" max="16384" width="8.73148148148148" style="10"/>
  </cols>
  <sheetData>
    <row r="1" s="5" customFormat="1" ht="171.6" spans="1:35">
      <c r="A1" s="11" t="s">
        <v>0</v>
      </c>
      <c r="B1" s="11" t="s">
        <v>1</v>
      </c>
      <c r="C1" s="11" t="s">
        <v>2</v>
      </c>
      <c r="D1" s="11" t="s">
        <v>3</v>
      </c>
      <c r="E1" s="11" t="s">
        <v>4</v>
      </c>
      <c r="F1" s="11" t="s">
        <v>5</v>
      </c>
      <c r="G1" s="11" t="s">
        <v>6</v>
      </c>
      <c r="H1" s="11" t="s">
        <v>254</v>
      </c>
      <c r="I1" s="11" t="s">
        <v>255</v>
      </c>
      <c r="J1" s="11" t="s">
        <v>256</v>
      </c>
      <c r="K1" s="11" t="s">
        <v>257</v>
      </c>
      <c r="L1" s="11" t="s">
        <v>10</v>
      </c>
      <c r="M1" s="18" t="s">
        <v>258</v>
      </c>
      <c r="N1" s="18" t="s">
        <v>259</v>
      </c>
      <c r="O1" s="11" t="s">
        <v>13</v>
      </c>
      <c r="P1" s="18" t="s">
        <v>260</v>
      </c>
      <c r="Q1" s="18" t="s">
        <v>261</v>
      </c>
      <c r="R1" s="11" t="s">
        <v>16</v>
      </c>
      <c r="S1" s="18" t="s">
        <v>262</v>
      </c>
      <c r="T1" s="18" t="s">
        <v>263</v>
      </c>
      <c r="U1" s="11" t="s">
        <v>19</v>
      </c>
      <c r="V1" s="18" t="s">
        <v>264</v>
      </c>
      <c r="W1" s="18" t="s">
        <v>265</v>
      </c>
      <c r="X1" s="11" t="s">
        <v>22</v>
      </c>
      <c r="Y1" s="18" t="s">
        <v>266</v>
      </c>
      <c r="Z1" s="18" t="s">
        <v>267</v>
      </c>
      <c r="AA1" s="11" t="s">
        <v>25</v>
      </c>
      <c r="AB1" s="18" t="s">
        <v>268</v>
      </c>
      <c r="AC1" s="18" t="s">
        <v>269</v>
      </c>
      <c r="AD1" s="11" t="s">
        <v>28</v>
      </c>
      <c r="AE1" s="11" t="s">
        <v>29</v>
      </c>
      <c r="AF1" s="18" t="s">
        <v>448</v>
      </c>
      <c r="AG1" s="18" t="s">
        <v>449</v>
      </c>
      <c r="AH1" s="18" t="s">
        <v>450</v>
      </c>
      <c r="AI1" s="18" t="s">
        <v>33</v>
      </c>
    </row>
    <row r="2" s="6" customFormat="1" ht="180" spans="1:36">
      <c r="A2" s="12" t="s">
        <v>656</v>
      </c>
      <c r="B2" s="13" t="s">
        <v>34</v>
      </c>
      <c r="C2" s="13" t="s">
        <v>327</v>
      </c>
      <c r="D2" s="13">
        <v>20252190002</v>
      </c>
      <c r="E2" s="13" t="s">
        <v>948</v>
      </c>
      <c r="F2" s="13" t="s">
        <v>37</v>
      </c>
      <c r="G2" s="13" t="s">
        <v>200</v>
      </c>
      <c r="H2" s="13" t="s">
        <v>272</v>
      </c>
      <c r="I2" s="13" t="s">
        <v>348</v>
      </c>
      <c r="J2" s="13">
        <v>379</v>
      </c>
      <c r="K2" s="13">
        <v>90.92</v>
      </c>
      <c r="L2" s="13">
        <v>78.824</v>
      </c>
      <c r="M2" s="13">
        <v>78.824</v>
      </c>
      <c r="N2" s="13">
        <f>J2*0.8*0.2+K2*0.2</f>
        <v>78.824</v>
      </c>
      <c r="O2" s="13">
        <v>0</v>
      </c>
      <c r="P2" s="13">
        <v>0</v>
      </c>
      <c r="Q2" s="13">
        <v>0</v>
      </c>
      <c r="R2" s="13" t="s">
        <v>949</v>
      </c>
      <c r="S2" s="13" t="s">
        <v>950</v>
      </c>
      <c r="T2" s="13" t="s">
        <v>950</v>
      </c>
      <c r="U2" s="13">
        <v>0</v>
      </c>
      <c r="V2" s="13">
        <v>0</v>
      </c>
      <c r="W2" s="13">
        <v>0</v>
      </c>
      <c r="X2" s="13">
        <v>82.324</v>
      </c>
      <c r="Y2" s="13">
        <v>80.324</v>
      </c>
      <c r="Z2" s="13">
        <f>N2+1.5</f>
        <v>80.324</v>
      </c>
      <c r="AA2" s="13" t="s">
        <v>44</v>
      </c>
      <c r="AB2" s="13" t="s">
        <v>44</v>
      </c>
      <c r="AC2" s="13" t="s">
        <v>44</v>
      </c>
      <c r="AD2" s="13" t="s">
        <v>244</v>
      </c>
      <c r="AE2" s="13" t="s">
        <v>330</v>
      </c>
      <c r="AF2" s="13">
        <f>Z2</f>
        <v>80.324</v>
      </c>
      <c r="AG2" s="13">
        <f>Z2</f>
        <v>80.324</v>
      </c>
      <c r="AH2" s="13" t="s">
        <v>44</v>
      </c>
      <c r="AI2" s="13" t="s">
        <v>331</v>
      </c>
      <c r="AJ2" s="19"/>
    </row>
    <row r="3" s="7" customFormat="1" ht="14" customHeight="1" spans="1:36">
      <c r="A3" s="14">
        <v>2</v>
      </c>
      <c r="B3" s="14" t="s">
        <v>34</v>
      </c>
      <c r="C3" s="14" t="s">
        <v>279</v>
      </c>
      <c r="D3" s="14">
        <v>20252190003</v>
      </c>
      <c r="E3" s="14" t="s">
        <v>951</v>
      </c>
      <c r="F3" s="14" t="s">
        <v>37</v>
      </c>
      <c r="G3" s="14" t="s">
        <v>200</v>
      </c>
      <c r="H3" s="14" t="s">
        <v>272</v>
      </c>
      <c r="I3" s="14" t="s">
        <v>348</v>
      </c>
      <c r="J3" s="14">
        <v>367</v>
      </c>
      <c r="K3" s="14">
        <v>87.54</v>
      </c>
      <c r="L3" s="14">
        <v>76.228</v>
      </c>
      <c r="M3" s="14" t="s">
        <v>952</v>
      </c>
      <c r="N3" s="14" t="s">
        <v>952</v>
      </c>
      <c r="O3" s="14" t="s">
        <v>44</v>
      </c>
      <c r="P3" s="14" t="s">
        <v>44</v>
      </c>
      <c r="Q3" s="14" t="s">
        <v>44</v>
      </c>
      <c r="R3" s="14" t="s">
        <v>44</v>
      </c>
      <c r="S3" s="14" t="s">
        <v>44</v>
      </c>
      <c r="T3" s="14" t="s">
        <v>44</v>
      </c>
      <c r="U3" s="14" t="s">
        <v>44</v>
      </c>
      <c r="V3" s="14" t="s">
        <v>44</v>
      </c>
      <c r="W3" s="14" t="s">
        <v>44</v>
      </c>
      <c r="X3" s="14">
        <v>76.288</v>
      </c>
      <c r="Y3" s="14" t="s">
        <v>953</v>
      </c>
      <c r="Z3" s="14" t="s">
        <v>953</v>
      </c>
      <c r="AA3" s="14" t="s">
        <v>44</v>
      </c>
      <c r="AB3" s="14" t="s">
        <v>44</v>
      </c>
      <c r="AC3" s="14" t="s">
        <v>44</v>
      </c>
      <c r="AD3" s="14" t="s">
        <v>185</v>
      </c>
      <c r="AE3" s="14" t="s">
        <v>954</v>
      </c>
      <c r="AF3" s="14" t="s">
        <v>953</v>
      </c>
      <c r="AG3" s="14" t="s">
        <v>953</v>
      </c>
      <c r="AH3" s="14" t="s">
        <v>44</v>
      </c>
      <c r="AI3" s="20" t="s">
        <v>47</v>
      </c>
      <c r="AJ3" s="21"/>
    </row>
    <row r="4" s="8" customFormat="1" ht="28.8" spans="1:35">
      <c r="A4" s="15">
        <v>3</v>
      </c>
      <c r="B4" s="16" t="s">
        <v>34</v>
      </c>
      <c r="C4" s="16" t="s">
        <v>319</v>
      </c>
      <c r="D4" s="16">
        <v>20252190001</v>
      </c>
      <c r="E4" s="16" t="s">
        <v>955</v>
      </c>
      <c r="F4" s="16" t="s">
        <v>57</v>
      </c>
      <c r="G4" s="16" t="s">
        <v>200</v>
      </c>
      <c r="H4" s="16" t="s">
        <v>272</v>
      </c>
      <c r="I4" s="16" t="s">
        <v>348</v>
      </c>
      <c r="J4" s="16">
        <v>332</v>
      </c>
      <c r="K4" s="16">
        <v>87.58</v>
      </c>
      <c r="L4" s="16">
        <v>70.636</v>
      </c>
      <c r="M4" s="16">
        <v>70.636</v>
      </c>
      <c r="N4" s="16">
        <v>70.636</v>
      </c>
      <c r="O4" s="16" t="s">
        <v>44</v>
      </c>
      <c r="P4" s="16" t="s">
        <v>44</v>
      </c>
      <c r="Q4" s="16" t="s">
        <v>44</v>
      </c>
      <c r="R4" s="16" t="s">
        <v>44</v>
      </c>
      <c r="S4" s="16" t="s">
        <v>44</v>
      </c>
      <c r="T4" s="16" t="s">
        <v>44</v>
      </c>
      <c r="U4" s="16" t="s">
        <v>44</v>
      </c>
      <c r="V4" s="16" t="s">
        <v>44</v>
      </c>
      <c r="W4" s="16" t="s">
        <v>44</v>
      </c>
      <c r="X4" s="16">
        <v>70.636</v>
      </c>
      <c r="Y4" s="16">
        <v>70.636</v>
      </c>
      <c r="Z4" s="16">
        <v>70.636</v>
      </c>
      <c r="AA4" s="16" t="s">
        <v>44</v>
      </c>
      <c r="AB4" s="16" t="s">
        <v>44</v>
      </c>
      <c r="AC4" s="16" t="s">
        <v>44</v>
      </c>
      <c r="AD4" s="16" t="s">
        <v>548</v>
      </c>
      <c r="AE4" s="16" t="s">
        <v>321</v>
      </c>
      <c r="AF4" s="16">
        <v>70.636</v>
      </c>
      <c r="AG4" s="16">
        <v>70.636</v>
      </c>
      <c r="AH4" s="16" t="s">
        <v>44</v>
      </c>
      <c r="AI4" s="16" t="s">
        <v>322</v>
      </c>
    </row>
    <row r="5" s="9" customFormat="1" ht="28.8" spans="1:35">
      <c r="A5" s="15" t="s">
        <v>666</v>
      </c>
      <c r="B5" s="15" t="s">
        <v>34</v>
      </c>
      <c r="C5" s="15" t="s">
        <v>270</v>
      </c>
      <c r="D5" s="15">
        <v>20252190065</v>
      </c>
      <c r="E5" s="15" t="s">
        <v>956</v>
      </c>
      <c r="F5" s="15" t="s">
        <v>37</v>
      </c>
      <c r="G5" s="17" t="s">
        <v>200</v>
      </c>
      <c r="H5" s="15" t="s">
        <v>272</v>
      </c>
      <c r="I5" s="15" t="s">
        <v>348</v>
      </c>
      <c r="J5" s="15">
        <v>344</v>
      </c>
      <c r="K5" s="15">
        <v>73.64</v>
      </c>
      <c r="L5" s="15">
        <f>(J5*0.2)*0.8+K5*0.2</f>
        <v>69.768</v>
      </c>
      <c r="M5" s="15">
        <v>69.768</v>
      </c>
      <c r="N5" s="15">
        <v>69.768</v>
      </c>
      <c r="O5" s="15"/>
      <c r="P5" s="15" t="s">
        <v>44</v>
      </c>
      <c r="Q5" s="15" t="s">
        <v>44</v>
      </c>
      <c r="R5" s="15"/>
      <c r="S5" s="15" t="s">
        <v>44</v>
      </c>
      <c r="T5" s="15" t="s">
        <v>44</v>
      </c>
      <c r="U5" s="15"/>
      <c r="V5" s="15" t="s">
        <v>44</v>
      </c>
      <c r="W5" s="15" t="s">
        <v>44</v>
      </c>
      <c r="X5" s="15">
        <v>69.768</v>
      </c>
      <c r="Y5" s="15">
        <v>69.768</v>
      </c>
      <c r="Z5" s="15">
        <v>69.768</v>
      </c>
      <c r="AA5" s="15"/>
      <c r="AB5" s="15" t="s">
        <v>44</v>
      </c>
      <c r="AC5" s="15" t="s">
        <v>44</v>
      </c>
      <c r="AD5" s="15" t="s">
        <v>55</v>
      </c>
      <c r="AE5" s="15" t="s">
        <v>274</v>
      </c>
      <c r="AF5" s="15">
        <v>69.768</v>
      </c>
      <c r="AG5" s="15">
        <v>69.768</v>
      </c>
      <c r="AH5" s="15" t="s">
        <v>44</v>
      </c>
      <c r="AI5" s="15" t="s">
        <v>658</v>
      </c>
    </row>
  </sheetData>
  <dataValidations count="2">
    <dataValidation type="list" allowBlank="1" showInputMessage="1" showErrorMessage="1" sqref="H5">
      <formula1>"是,否"</formula1>
    </dataValidation>
    <dataValidation type="list" allowBlank="1" showInputMessage="1" showErrorMessage="1" sqref="I5">
      <formula1>"推免,全国统考"</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I4" sqref="I4"/>
    </sheetView>
  </sheetViews>
  <sheetFormatPr defaultColWidth="8.88888888888889" defaultRowHeight="14.4" outlineLevelRow="3" outlineLevelCol="1"/>
  <cols>
    <col min="1" max="1" width="13.2222222222222" customWidth="1"/>
    <col min="2" max="2" width="12.3333333333333" customWidth="1"/>
  </cols>
  <sheetData>
    <row r="1" ht="30" customHeight="1" spans="1:2">
      <c r="A1" s="1" t="s">
        <v>957</v>
      </c>
      <c r="B1" s="1" t="s">
        <v>958</v>
      </c>
    </row>
    <row r="2" ht="31" customHeight="1" spans="1:2">
      <c r="A2" s="1" t="s">
        <v>959</v>
      </c>
      <c r="B2" s="2"/>
    </row>
    <row r="3" ht="31" customHeight="1" spans="1:2">
      <c r="A3" s="1" t="s">
        <v>960</v>
      </c>
      <c r="B3" s="3"/>
    </row>
    <row r="4" ht="30" customHeight="1" spans="1:2">
      <c r="A4" s="1" t="s">
        <v>961</v>
      </c>
      <c r="B4" s="4"/>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博士班</vt:lpstr>
      <vt:lpstr>推免生</vt:lpstr>
      <vt:lpstr>食品科学与工程</vt:lpstr>
      <vt:lpstr>食品加工与安全</vt:lpstr>
      <vt:lpstr>食品工程</vt:lpstr>
      <vt:lpstr>生物学</vt:lpstr>
      <vt:lpstr>奖项划分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c3153</dc:creator>
  <cp:lastModifiedBy>桔仔</cp:lastModifiedBy>
  <dcterms:created xsi:type="dcterms:W3CDTF">2025-09-28T08:22:00Z</dcterms:created>
  <dcterms:modified xsi:type="dcterms:W3CDTF">2025-09-29T09:45:18Z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9E70DC73D43E41AAA71FE273267633E0_13</vt:lpwstr>
  </property>
  <property fmtid="{D5CDD505-2E9C-101B-9397-08002B2CF9AE}" pid="3" name="KSOProductBuildVer">
    <vt:lpwstr>2052-12.1.0.22529</vt:lpwstr>
  </property>
</Properties>
</file>